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ijferpublicaties werkgroep\2017 jaarcijfers\Def. documenten\"/>
    </mc:Choice>
  </mc:AlternateContent>
  <bookViews>
    <workbookView xWindow="0" yWindow="0" windowWidth="20490" windowHeight="7335"/>
  </bookViews>
  <sheets>
    <sheet name="FULL YEAR 2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'FULL YEAR 2017'!$A$1:$G$144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C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71027"/>
</workbook>
</file>

<file path=xl/calcChain.xml><?xml version="1.0" encoding="utf-8"?>
<calcChain xmlns="http://schemas.openxmlformats.org/spreadsheetml/2006/main">
  <c r="G134" i="1" l="1"/>
  <c r="G56" i="1"/>
  <c r="F24" i="1"/>
  <c r="F23" i="1"/>
  <c r="F9" i="1"/>
  <c r="D22" i="1"/>
  <c r="G8" i="1"/>
  <c r="E8" i="1"/>
  <c r="F134" i="1"/>
  <c r="F56" i="1"/>
  <c r="G37" i="1"/>
  <c r="F37" i="1"/>
  <c r="E22" i="1"/>
  <c r="F22" i="1"/>
  <c r="G94" i="1"/>
  <c r="G121" i="1"/>
  <c r="G131" i="1"/>
  <c r="G138" i="1"/>
  <c r="F94" i="1"/>
  <c r="F121" i="1"/>
  <c r="F131" i="1"/>
  <c r="F138" i="1"/>
  <c r="F76" i="1"/>
  <c r="F87" i="1"/>
  <c r="E21" i="1"/>
  <c r="G16" i="1"/>
  <c r="G21" i="1"/>
  <c r="G32" i="1"/>
  <c r="E16" i="1"/>
  <c r="G76" i="1"/>
  <c r="G87" i="1"/>
  <c r="G49" i="1"/>
  <c r="G141" i="1"/>
  <c r="F141" i="1"/>
  <c r="F90" i="1"/>
  <c r="G124" i="1"/>
  <c r="G127" i="1"/>
  <c r="F124" i="1"/>
  <c r="F127" i="1"/>
  <c r="G112" i="1"/>
  <c r="G116" i="1"/>
  <c r="F112" i="1"/>
  <c r="F116" i="1"/>
  <c r="G102" i="1"/>
  <c r="G104" i="1"/>
  <c r="G114" i="1"/>
  <c r="F102" i="1"/>
  <c r="F104" i="1"/>
  <c r="F114" i="1"/>
  <c r="G108" i="1"/>
  <c r="G115" i="1"/>
  <c r="F108" i="1"/>
  <c r="F115" i="1"/>
  <c r="F79" i="1"/>
  <c r="F83" i="1"/>
  <c r="G79" i="1"/>
  <c r="G83" i="1"/>
  <c r="G90" i="1"/>
  <c r="F117" i="1"/>
  <c r="G117" i="1"/>
  <c r="G84" i="1"/>
  <c r="F84" i="1"/>
  <c r="G57" i="1"/>
  <c r="F57" i="1"/>
  <c r="F53" i="1"/>
  <c r="G53" i="1"/>
  <c r="G41" i="1"/>
  <c r="G45" i="1"/>
  <c r="F41" i="1"/>
  <c r="F45" i="1"/>
  <c r="G25" i="1"/>
  <c r="F25" i="1"/>
  <c r="E25" i="1"/>
  <c r="D25" i="1"/>
  <c r="E19" i="1"/>
  <c r="G19" i="1"/>
  <c r="E6" i="1"/>
  <c r="G6" i="1"/>
  <c r="G10" i="1"/>
  <c r="E10" i="1"/>
  <c r="E12" i="1"/>
  <c r="G59" i="1"/>
  <c r="G26" i="1"/>
  <c r="G28" i="1"/>
  <c r="F59" i="1"/>
  <c r="G12" i="1"/>
  <c r="E26" i="1"/>
  <c r="E28" i="1"/>
</calcChain>
</file>

<file path=xl/sharedStrings.xml><?xml version="1.0" encoding="utf-8"?>
<sst xmlns="http://schemas.openxmlformats.org/spreadsheetml/2006/main" count="194" uniqueCount="118">
  <si>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</si>
  <si>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</si>
  <si>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</si>
  <si>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</si>
  <si>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</si>
  <si>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</si>
  <si>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</si>
  <si>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</si>
  <si>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</si>
  <si>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</si>
  <si>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</si>
  <si>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</si>
  <si>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</si>
  <si>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Interest coverage</t>
  </si>
  <si>
    <t>d + e =</t>
  </si>
  <si>
    <t>f / c =</t>
  </si>
  <si>
    <t>Interest coverage ratio</t>
  </si>
  <si>
    <t>Double leverage</t>
  </si>
  <si>
    <t>d / c =</t>
  </si>
  <si>
    <t>Double leverage (%)</t>
  </si>
  <si>
    <t>d - c =</t>
  </si>
  <si>
    <t>Double leverage (€)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</si>
  <si>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</si>
  <si>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</si>
  <si>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</si>
  <si>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</si>
  <si>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</si>
  <si>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</si>
  <si>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</si>
  <si>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</si>
  <si>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Costs for hybrid capital</t>
  </si>
  <si>
    <t>Net result excl, costs for hybrid capital</t>
  </si>
  <si>
    <t>Total equity attributable to shareholders</t>
  </si>
  <si>
    <t>Average total equity attributable to shareholders</t>
  </si>
  <si>
    <t>Return on equity</t>
  </si>
  <si>
    <t>Operating net result excl, costs for hybrid</t>
  </si>
  <si>
    <t>Unrealized gains / losses (as part of equity)</t>
  </si>
  <si>
    <t>Total equity attributable to shareholders (excl, unrealized gains / losses and discontinued operations)</t>
  </si>
  <si>
    <t>Average total equity attributable to shareholders - adjusted</t>
  </si>
  <si>
    <t>Operating return on equity</t>
  </si>
  <si>
    <t>Financial leverage</t>
  </si>
  <si>
    <t>10% hybrid</t>
  </si>
  <si>
    <t>5% hybrid</t>
  </si>
  <si>
    <t>Senior loan</t>
  </si>
  <si>
    <t>IFRS effect for expenses</t>
  </si>
  <si>
    <t>Total debt</t>
  </si>
  <si>
    <t>Financial leverage (%)</t>
  </si>
  <si>
    <t>Hybrid capital (T1, T2)</t>
  </si>
  <si>
    <t>Total interest expenses</t>
  </si>
  <si>
    <t>Other equity instruments (hybrid)</t>
  </si>
  <si>
    <t>Total available capital</t>
  </si>
  <si>
    <t>Total invested capital</t>
  </si>
  <si>
    <t>Eligible own funds</t>
  </si>
  <si>
    <t>Result before tax and interest expenses</t>
  </si>
  <si>
    <t>Subordinated loans</t>
  </si>
  <si>
    <t>5.125% subordinated liability</t>
  </si>
  <si>
    <t>7.253% hybrid</t>
  </si>
  <si>
    <t>Hybrid capital</t>
  </si>
  <si>
    <t>d + e + f =</t>
  </si>
  <si>
    <t>average g =</t>
  </si>
  <si>
    <t>c / h =</t>
  </si>
  <si>
    <t>e + f =</t>
  </si>
  <si>
    <t>g / d =</t>
  </si>
  <si>
    <t>a.s.r.</t>
  </si>
  <si>
    <t>Net insurance claims and benefits</t>
  </si>
  <si>
    <t>Compensation capital gains (Disability)</t>
  </si>
  <si>
    <t>Interest accrual on provisions (Disability)</t>
  </si>
  <si>
    <t>Prudence margin (Health)</t>
  </si>
  <si>
    <t>Total corrections</t>
  </si>
  <si>
    <t>Net insurance claims and benefits (after corrections)</t>
  </si>
  <si>
    <t>Fee and commission income</t>
  </si>
  <si>
    <t>Acquisitions costs</t>
  </si>
  <si>
    <t>Commission</t>
  </si>
  <si>
    <t>Operational expenses</t>
  </si>
  <si>
    <t>Correction made for investment charges</t>
  </si>
  <si>
    <t>Operational costs (after corrections)</t>
  </si>
  <si>
    <t>Claims ratio</t>
  </si>
  <si>
    <t>Expense ratio</t>
  </si>
  <si>
    <t>Commission ratio</t>
  </si>
  <si>
    <t>Combined ratio</t>
  </si>
  <si>
    <t>Net insurance premium Non-life</t>
  </si>
  <si>
    <t>c + d + e =</t>
  </si>
  <si>
    <t>b + f =</t>
  </si>
  <si>
    <t>h + i =</t>
  </si>
  <si>
    <t>k + l =</t>
  </si>
  <si>
    <t>o</t>
  </si>
  <si>
    <t>p</t>
  </si>
  <si>
    <t>q</t>
  </si>
  <si>
    <t>n + o + p =</t>
  </si>
  <si>
    <t>m / a =</t>
  </si>
  <si>
    <t>j / a =</t>
  </si>
  <si>
    <t>g / a =</t>
  </si>
  <si>
    <t>Operating result per share</t>
  </si>
  <si>
    <t>Operating net result</t>
  </si>
  <si>
    <t>a+b</t>
  </si>
  <si>
    <t>c/d</t>
  </si>
  <si>
    <t>Dividend per share</t>
  </si>
  <si>
    <t>Dividend</t>
  </si>
  <si>
    <t>a/b</t>
  </si>
  <si>
    <t>Dividend per share (€)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</si>
  <si>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</si>
  <si>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</si>
  <si>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</si>
  <si>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</si>
  <si>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Result before taxes</t>
  </si>
  <si>
    <t>Equity of (dis)continued operations VGO</t>
  </si>
  <si>
    <t>a + b + c + d=</t>
  </si>
  <si>
    <t>e + f + g + h=</t>
  </si>
  <si>
    <t>i / (i + j) =</t>
  </si>
  <si>
    <t>Solvency II ratio</t>
  </si>
  <si>
    <t>4,625% hybrid</t>
  </si>
  <si>
    <t>Net result</t>
  </si>
  <si>
    <t>Operating net result excl. costs for hybrid</t>
  </si>
  <si>
    <t>Average number of shares outstanding</t>
  </si>
  <si>
    <t>Number of shares outstanding end of period</t>
  </si>
  <si>
    <t>*</t>
  </si>
  <si>
    <t>FULL YEAR 2017 and FULL YEAR 2016*</t>
  </si>
  <si>
    <t>The changes in the 2016 comparative figures mainly concern the reclassification of discontinued operations to continued operations, which had an upward effect on profit before tax of € 17 million. Operating result has been adjusted, related to the result of a.s.r.’s own pension scheme, excluding the current net service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</si>
</sst>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B7FFC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</cellStyleXfs>
  <cellXfs count="83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5" fontId="4" fillId="0" borderId="1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 wrapText="1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horizontal="right" vertical="top"/>
    </xf>
    <xf numFmtId="164" fontId="4" fillId="2" borderId="0" xfId="1" applyNumberFormat="1" applyFont="1" applyFill="1" applyAlignment="1">
      <alignment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9" fontId="5" fillId="0" borderId="0" xfId="2" applyFont="1" applyFill="1" applyBorder="1" applyAlignment="1">
      <alignment vertical="top"/>
    </xf>
    <xf numFmtId="9" fontId="5" fillId="0" borderId="0" xfId="2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43" fontId="5" fillId="0" borderId="0" xfId="1" applyNumberFormat="1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3" borderId="0" xfId="1" applyNumberFormat="1" applyFont="1" applyFill="1" applyAlignment="1">
      <alignment vertical="top"/>
    </xf>
    <xf numFmtId="164" fontId="4" fillId="3" borderId="0" xfId="1" applyNumberFormat="1" applyFont="1" applyFill="1" applyAlignment="1">
      <alignment horizontal="right" vertical="top"/>
    </xf>
    <xf numFmtId="168" fontId="5" fillId="4" borderId="1" xfId="1" applyNumberFormat="1" applyFont="1" applyFill="1" applyBorder="1" applyAlignment="1">
      <alignment horizontal="right" vertical="top"/>
    </xf>
    <xf numFmtId="165" fontId="4" fillId="4" borderId="0" xfId="1" applyNumberFormat="1" applyFont="1" applyFill="1" applyAlignment="1">
      <alignment horizontal="right" vertical="top"/>
    </xf>
    <xf numFmtId="165" fontId="4" fillId="4" borderId="1" xfId="1" applyNumberFormat="1" applyFont="1" applyFill="1" applyBorder="1" applyAlignment="1">
      <alignment horizontal="right" vertical="top"/>
    </xf>
    <xf numFmtId="165" fontId="5" fillId="4" borderId="0" xfId="1" applyNumberFormat="1" applyFont="1" applyFill="1" applyAlignment="1">
      <alignment horizontal="right" vertical="top"/>
    </xf>
    <xf numFmtId="165" fontId="4" fillId="4" borderId="0" xfId="1" applyNumberFormat="1" applyFont="1" applyFill="1" applyBorder="1" applyAlignment="1">
      <alignment horizontal="right" vertical="top"/>
    </xf>
    <xf numFmtId="164" fontId="4" fillId="4" borderId="0" xfId="1" applyNumberFormat="1" applyFont="1" applyFill="1" applyAlignment="1">
      <alignment horizontal="right" vertical="top"/>
    </xf>
    <xf numFmtId="166" fontId="5" fillId="4" borderId="0" xfId="2" applyNumberFormat="1" applyFont="1" applyFill="1" applyBorder="1" applyAlignment="1">
      <alignment horizontal="right" vertical="top"/>
    </xf>
    <xf numFmtId="165" fontId="4" fillId="4" borderId="0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43" fontId="5" fillId="4" borderId="0" xfId="1" applyNumberFormat="1" applyFont="1" applyFill="1" applyAlignment="1">
      <alignment horizontal="right" vertical="top"/>
    </xf>
    <xf numFmtId="165" fontId="5" fillId="4" borderId="0" xfId="0" applyNumberFormat="1" applyFont="1" applyFill="1" applyBorder="1" applyAlignment="1">
      <alignment horizontal="right" vertical="top"/>
    </xf>
    <xf numFmtId="43" fontId="5" fillId="4" borderId="0" xfId="0" applyNumberFormat="1" applyFont="1" applyFill="1" applyBorder="1" applyAlignment="1">
      <alignment horizontal="right" vertical="top"/>
    </xf>
    <xf numFmtId="166" fontId="4" fillId="4" borderId="0" xfId="2" applyNumberFormat="1" applyFont="1" applyFill="1" applyBorder="1" applyAlignment="1">
      <alignment horizontal="right" vertical="top"/>
    </xf>
    <xf numFmtId="9" fontId="5" fillId="4" borderId="0" xfId="2" applyFont="1" applyFill="1" applyBorder="1" applyAlignment="1">
      <alignment horizontal="right" vertical="top"/>
    </xf>
    <xf numFmtId="165" fontId="5" fillId="4" borderId="0" xfId="1" applyNumberFormat="1" applyFont="1" applyFill="1" applyBorder="1" applyAlignment="1">
      <alignment horizontal="right" vertical="top"/>
    </xf>
    <xf numFmtId="0" fontId="4" fillId="4" borderId="0" xfId="0" applyFont="1" applyFill="1" applyBorder="1" applyAlignment="1">
      <alignment horizontal="right" vertical="top"/>
    </xf>
    <xf numFmtId="164" fontId="4" fillId="4" borderId="0" xfId="1" applyNumberFormat="1" applyFont="1" applyFill="1" applyAlignment="1">
      <alignment vertical="top"/>
    </xf>
    <xf numFmtId="165" fontId="4" fillId="4" borderId="0" xfId="1" applyNumberFormat="1" applyFont="1" applyFill="1" applyAlignment="1">
      <alignment vertical="top"/>
    </xf>
    <xf numFmtId="165" fontId="4" fillId="4" borderId="1" xfId="1" applyNumberFormat="1" applyFont="1" applyFill="1" applyBorder="1" applyAlignment="1">
      <alignment vertical="top"/>
    </xf>
    <xf numFmtId="165" fontId="5" fillId="4" borderId="0" xfId="1" applyNumberFormat="1" applyFont="1" applyFill="1" applyAlignment="1">
      <alignment vertical="top"/>
    </xf>
    <xf numFmtId="165" fontId="4" fillId="4" borderId="2" xfId="1" applyNumberFormat="1" applyFont="1" applyFill="1" applyBorder="1" applyAlignment="1">
      <alignment horizontal="right" vertical="top"/>
    </xf>
    <xf numFmtId="166" fontId="5" fillId="4" borderId="0" xfId="2" applyNumberFormat="1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horizontal="right" vertical="top"/>
    </xf>
    <xf numFmtId="165" fontId="4" fillId="4" borderId="3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vertical="top"/>
    </xf>
    <xf numFmtId="0" fontId="4" fillId="5" borderId="0" xfId="0" applyFont="1" applyFill="1" applyAlignment="1">
      <alignment horizontal="center" vertical="top"/>
    </xf>
    <xf numFmtId="164" fontId="4" fillId="5" borderId="0" xfId="1" applyNumberFormat="1" applyFont="1" applyFill="1" applyAlignment="1">
      <alignment vertical="top"/>
    </xf>
    <xf numFmtId="164" fontId="4" fillId="5" borderId="0" xfId="1" applyNumberFormat="1" applyFont="1" applyFill="1" applyAlignment="1">
      <alignment horizontal="right" vertical="top"/>
    </xf>
    <xf numFmtId="164" fontId="9" fillId="5" borderId="0" xfId="1" quotePrefix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top" wrapText="1"/>
    </xf>
  </cellXfs>
  <cellStyles count="10">
    <cellStyle name="Hyperlink 2" xfId="7"/>
    <cellStyle name="Komma" xfId="1" builtinId="3"/>
    <cellStyle name="Komma 11" xfId="8"/>
    <cellStyle name="Normal" xfId="9"/>
    <cellStyle name="Procent" xfId="2" builtinId="5"/>
    <cellStyle name="Standaard" xfId="0" builtinId="0"/>
    <cellStyle name="Standaard 14" xfId="4"/>
    <cellStyle name="Standaard 2 2 2 3" xfId="6"/>
    <cellStyle name="Standaard 2 2 3" xfId="3"/>
    <cellStyle name="Standaard 3 6" xfId="5"/>
  </cellStyles>
  <dxfs count="0"/>
  <tableStyles count="0" defaultTableStyle="TableStyleMedium2" defaultPivotStyle="PivotStyleLight16"/>
  <colors>
    <mruColors>
      <color rgb="FFB7FFC4"/>
      <color rgb="FFEBEBE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\MRC\2014\Reporting\2014%2006\21.%20Standard%20&amp;%20Poor\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 refreshError="1"/>
      <sheetData sheetId="1" refreshError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 refreshError="1">
        <row r="1">
          <cell r="E1" t="str">
            <v>2011Q3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 refreshError="1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/>
      <sheetData sheetId="6">
        <row r="41">
          <cell r="AH41">
            <v>234378.47399999999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</sheetNames>
    <sheetDataSet>
      <sheetData sheetId="0" refreshError="1">
        <row r="3">
          <cell r="E3" t="str">
            <v>FR-BO-T9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 refreshError="1"/>
      <sheetData sheetId="1" refreshError="1"/>
      <sheetData sheetId="2" refreshError="1">
        <row r="142">
          <cell r="B142"/>
        </row>
      </sheetData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 refreshError="1">
        <row r="6">
          <cell r="B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 refreshError="1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showGridLines="0" tabSelected="1" topLeftCell="A87" zoomScale="90" zoomScaleNormal="90" workbookViewId="0">
      <selection activeCell="A92" sqref="A92"/>
    </sheetView>
  </sheetViews>
  <sheetFormatPr defaultColWidth="9.140625" defaultRowHeight="12.75" x14ac:dyDescent="0.25"/>
  <cols>
    <col min="1" max="1" width="14.28515625" style="10" bestFit="1" customWidth="1"/>
    <col min="2" max="2" width="3.140625" style="2" bestFit="1" customWidth="1"/>
    <col min="3" max="3" width="72.85546875" style="1" bestFit="1" customWidth="1"/>
    <col min="4" max="4" width="12.28515625" style="1" customWidth="1"/>
    <col min="5" max="5" width="12.28515625" style="16" customWidth="1"/>
    <col min="6" max="7" width="14" style="16" bestFit="1" customWidth="1"/>
    <col min="8" max="16384" width="9.140625" style="1"/>
  </cols>
  <sheetData>
    <row r="1" spans="1:7" ht="18" x14ac:dyDescent="0.25">
      <c r="A1" s="81" t="s">
        <v>63</v>
      </c>
      <c r="B1" s="78"/>
      <c r="C1" s="81" t="s">
        <v>116</v>
      </c>
      <c r="D1" s="79"/>
      <c r="E1" s="80"/>
      <c r="F1" s="80"/>
      <c r="G1" s="80"/>
    </row>
    <row r="3" spans="1:7" x14ac:dyDescent="0.25">
      <c r="A3" s="1"/>
      <c r="C3" s="74" t="s">
        <v>29</v>
      </c>
      <c r="D3" s="3"/>
      <c r="E3" s="36">
        <v>2016</v>
      </c>
      <c r="F3" s="5"/>
      <c r="G3" s="36">
        <v>2017</v>
      </c>
    </row>
    <row r="4" spans="1:7" x14ac:dyDescent="0.25">
      <c r="B4" s="2" t="s">
        <v>0</v>
      </c>
      <c r="C4" s="6" t="s">
        <v>111</v>
      </c>
      <c r="D4" s="7"/>
      <c r="E4" s="8">
        <v>659</v>
      </c>
      <c r="F4" s="5"/>
      <c r="G4" s="53">
        <v>906</v>
      </c>
    </row>
    <row r="5" spans="1:7" x14ac:dyDescent="0.25">
      <c r="B5" s="2" t="s">
        <v>1</v>
      </c>
      <c r="C5" s="6" t="s">
        <v>30</v>
      </c>
      <c r="D5" s="7"/>
      <c r="E5" s="9">
        <v>-34</v>
      </c>
      <c r="F5" s="5"/>
      <c r="G5" s="54">
        <v>-36</v>
      </c>
    </row>
    <row r="6" spans="1:7" x14ac:dyDescent="0.25">
      <c r="A6" s="10" t="s">
        <v>2</v>
      </c>
      <c r="B6" s="2" t="s">
        <v>3</v>
      </c>
      <c r="C6" s="11" t="s">
        <v>31</v>
      </c>
      <c r="D6" s="12"/>
      <c r="E6" s="13">
        <f>E4+E5</f>
        <v>625</v>
      </c>
      <c r="F6" s="5"/>
      <c r="G6" s="55">
        <f>G4+G5</f>
        <v>870</v>
      </c>
    </row>
    <row r="7" spans="1:7" x14ac:dyDescent="0.25">
      <c r="D7" s="12"/>
      <c r="E7" s="13"/>
      <c r="F7" s="13"/>
      <c r="G7" s="55"/>
    </row>
    <row r="8" spans="1:7" x14ac:dyDescent="0.25">
      <c r="D8" s="36">
        <v>2015</v>
      </c>
      <c r="E8" s="36">
        <f>E3</f>
        <v>2016</v>
      </c>
      <c r="F8" s="36">
        <v>2016</v>
      </c>
      <c r="G8" s="52">
        <f>G3</f>
        <v>2017</v>
      </c>
    </row>
    <row r="9" spans="1:7" x14ac:dyDescent="0.25">
      <c r="B9" s="2" t="s">
        <v>4</v>
      </c>
      <c r="C9" s="6" t="s">
        <v>32</v>
      </c>
      <c r="D9" s="14">
        <v>3574</v>
      </c>
      <c r="E9" s="15">
        <v>3780</v>
      </c>
      <c r="F9" s="14">
        <f>E9</f>
        <v>3780</v>
      </c>
      <c r="G9" s="56">
        <v>4432</v>
      </c>
    </row>
    <row r="10" spans="1:7" x14ac:dyDescent="0.25">
      <c r="A10" s="10" t="s">
        <v>5</v>
      </c>
      <c r="B10" s="2" t="s">
        <v>6</v>
      </c>
      <c r="C10" s="11" t="s">
        <v>33</v>
      </c>
      <c r="D10" s="13"/>
      <c r="E10" s="13">
        <f>(D9+E9)/2</f>
        <v>3677</v>
      </c>
      <c r="F10" s="13"/>
      <c r="G10" s="55">
        <f>(F9+G9)/2</f>
        <v>4106</v>
      </c>
    </row>
    <row r="11" spans="1:7" x14ac:dyDescent="0.25">
      <c r="C11" s="6"/>
      <c r="D11" s="16"/>
      <c r="G11" s="57"/>
    </row>
    <row r="12" spans="1:7" x14ac:dyDescent="0.25">
      <c r="A12" s="10" t="s">
        <v>7</v>
      </c>
      <c r="B12" s="2" t="s">
        <v>8</v>
      </c>
      <c r="C12" s="11" t="s">
        <v>34</v>
      </c>
      <c r="D12" s="17"/>
      <c r="E12" s="17">
        <f>E6/E10</f>
        <v>0.16997552352461245</v>
      </c>
      <c r="F12" s="17"/>
      <c r="G12" s="58">
        <f>G6/G10</f>
        <v>0.21188504627374574</v>
      </c>
    </row>
    <row r="13" spans="1:7" x14ac:dyDescent="0.25">
      <c r="E13" s="17"/>
      <c r="F13" s="17"/>
      <c r="G13" s="17"/>
    </row>
    <row r="14" spans="1:7" x14ac:dyDescent="0.25">
      <c r="E14" s="17"/>
      <c r="F14" s="17"/>
      <c r="G14" s="17"/>
    </row>
    <row r="16" spans="1:7" x14ac:dyDescent="0.25">
      <c r="C16" s="74" t="s">
        <v>39</v>
      </c>
      <c r="D16" s="3"/>
      <c r="E16" s="36">
        <f>+E3</f>
        <v>2016</v>
      </c>
      <c r="G16" s="36">
        <f>+G3</f>
        <v>2017</v>
      </c>
    </row>
    <row r="17" spans="1:7" x14ac:dyDescent="0.25">
      <c r="B17" s="2" t="s">
        <v>0</v>
      </c>
      <c r="C17" s="6" t="s">
        <v>93</v>
      </c>
      <c r="D17" s="7"/>
      <c r="E17" s="8">
        <v>466.5</v>
      </c>
      <c r="G17" s="53">
        <v>546.75</v>
      </c>
    </row>
    <row r="18" spans="1:7" x14ac:dyDescent="0.25">
      <c r="B18" s="2" t="s">
        <v>1</v>
      </c>
      <c r="C18" s="6" t="s">
        <v>30</v>
      </c>
      <c r="D18" s="7"/>
      <c r="E18" s="9">
        <v>-34</v>
      </c>
      <c r="G18" s="54">
        <v>-36</v>
      </c>
    </row>
    <row r="19" spans="1:7" x14ac:dyDescent="0.25">
      <c r="A19" s="10" t="s">
        <v>2</v>
      </c>
      <c r="B19" s="2" t="s">
        <v>3</v>
      </c>
      <c r="C19" s="11" t="s">
        <v>112</v>
      </c>
      <c r="D19" s="12"/>
      <c r="E19" s="13">
        <f>E17+E18</f>
        <v>432.5</v>
      </c>
      <c r="G19" s="55">
        <f>G17+G18</f>
        <v>510.75</v>
      </c>
    </row>
    <row r="20" spans="1:7" x14ac:dyDescent="0.25">
      <c r="C20" s="6"/>
      <c r="D20" s="7"/>
      <c r="E20" s="13"/>
      <c r="F20" s="13"/>
      <c r="G20" s="55"/>
    </row>
    <row r="21" spans="1:7" x14ac:dyDescent="0.25">
      <c r="C21" s="6"/>
      <c r="D21" s="36">
        <v>2015</v>
      </c>
      <c r="E21" s="36">
        <f>+E16</f>
        <v>2016</v>
      </c>
      <c r="F21" s="36">
        <v>2016</v>
      </c>
      <c r="G21" s="52">
        <f>+G16</f>
        <v>2017</v>
      </c>
    </row>
    <row r="22" spans="1:7" x14ac:dyDescent="0.25">
      <c r="B22" s="2" t="s">
        <v>4</v>
      </c>
      <c r="C22" s="6" t="s">
        <v>32</v>
      </c>
      <c r="D22" s="14">
        <f>D9</f>
        <v>3574</v>
      </c>
      <c r="E22" s="8">
        <f>E9</f>
        <v>3780</v>
      </c>
      <c r="F22" s="8">
        <f>E22</f>
        <v>3780</v>
      </c>
      <c r="G22" s="53">
        <v>4432</v>
      </c>
    </row>
    <row r="23" spans="1:7" x14ac:dyDescent="0.25">
      <c r="B23" s="2" t="s">
        <v>6</v>
      </c>
      <c r="C23" s="6" t="s">
        <v>36</v>
      </c>
      <c r="D23" s="14">
        <v>-683</v>
      </c>
      <c r="E23" s="8">
        <v>-726</v>
      </c>
      <c r="F23" s="8">
        <f>E23</f>
        <v>-726</v>
      </c>
      <c r="G23" s="53">
        <v>-869</v>
      </c>
    </row>
    <row r="24" spans="1:7" ht="13.5" thickBot="1" x14ac:dyDescent="0.3">
      <c r="B24" s="2" t="s">
        <v>8</v>
      </c>
      <c r="C24" s="6" t="s">
        <v>105</v>
      </c>
      <c r="D24" s="18">
        <v>-8</v>
      </c>
      <c r="E24" s="75">
        <v>-25</v>
      </c>
      <c r="F24" s="75">
        <f>E24</f>
        <v>-25</v>
      </c>
      <c r="G24" s="76">
        <v>-37.480615</v>
      </c>
    </row>
    <row r="25" spans="1:7" ht="30.75" customHeight="1" thickTop="1" x14ac:dyDescent="0.25">
      <c r="A25" s="10" t="s">
        <v>58</v>
      </c>
      <c r="B25" s="2" t="s">
        <v>10</v>
      </c>
      <c r="C25" s="19" t="s">
        <v>37</v>
      </c>
      <c r="D25" s="14">
        <f>D22+D23+D24</f>
        <v>2883</v>
      </c>
      <c r="E25" s="14">
        <f>E22+E23+E24</f>
        <v>3029</v>
      </c>
      <c r="F25" s="14">
        <f>F22+F23+F24</f>
        <v>3029</v>
      </c>
      <c r="G25" s="53">
        <f>G22+G23+G24</f>
        <v>3525.5193850000001</v>
      </c>
    </row>
    <row r="26" spans="1:7" x14ac:dyDescent="0.25">
      <c r="A26" s="10" t="s">
        <v>59</v>
      </c>
      <c r="B26" s="2" t="s">
        <v>11</v>
      </c>
      <c r="C26" s="11" t="s">
        <v>38</v>
      </c>
      <c r="D26" s="13"/>
      <c r="E26" s="13">
        <f>(D25+E25)/2</f>
        <v>2956</v>
      </c>
      <c r="F26" s="13"/>
      <c r="G26" s="55">
        <f>(F25+G25)/2</f>
        <v>3277.2596924999998</v>
      </c>
    </row>
    <row r="27" spans="1:7" x14ac:dyDescent="0.25">
      <c r="G27" s="57"/>
    </row>
    <row r="28" spans="1:7" x14ac:dyDescent="0.25">
      <c r="A28" s="10" t="s">
        <v>60</v>
      </c>
      <c r="B28" s="2" t="s">
        <v>12</v>
      </c>
      <c r="C28" s="11" t="s">
        <v>39</v>
      </c>
      <c r="D28" s="11"/>
      <c r="E28" s="17">
        <f>+E19/E26</f>
        <v>0.14631258457374832</v>
      </c>
      <c r="F28" s="17"/>
      <c r="G28" s="58">
        <f>+G19/G26</f>
        <v>0.15584666700928523</v>
      </c>
    </row>
    <row r="29" spans="1:7" x14ac:dyDescent="0.25">
      <c r="E29" s="1"/>
      <c r="F29" s="1"/>
      <c r="G29" s="17"/>
    </row>
    <row r="30" spans="1:7" x14ac:dyDescent="0.25">
      <c r="E30" s="17"/>
      <c r="F30" s="17"/>
      <c r="G30" s="17"/>
    </row>
    <row r="31" spans="1:7" x14ac:dyDescent="0.25">
      <c r="E31" s="20"/>
      <c r="F31" s="20"/>
      <c r="G31" s="20"/>
    </row>
    <row r="32" spans="1:7" x14ac:dyDescent="0.25">
      <c r="C32" s="74" t="s">
        <v>40</v>
      </c>
      <c r="F32" s="36">
        <v>2016</v>
      </c>
      <c r="G32" s="36">
        <f>+G21</f>
        <v>2017</v>
      </c>
    </row>
    <row r="33" spans="1:7" x14ac:dyDescent="0.25">
      <c r="B33" s="2" t="s">
        <v>0</v>
      </c>
      <c r="C33" s="6" t="s">
        <v>41</v>
      </c>
      <c r="F33" s="15">
        <v>195</v>
      </c>
      <c r="G33" s="56">
        <v>195</v>
      </c>
    </row>
    <row r="34" spans="1:7" x14ac:dyDescent="0.25">
      <c r="B34" s="2" t="s">
        <v>1</v>
      </c>
      <c r="C34" s="6" t="s">
        <v>56</v>
      </c>
      <c r="F34" s="15">
        <v>17</v>
      </c>
      <c r="G34" s="56">
        <v>17</v>
      </c>
    </row>
    <row r="35" spans="1:7" x14ac:dyDescent="0.25">
      <c r="B35" s="2" t="s">
        <v>3</v>
      </c>
      <c r="C35" s="46" t="s">
        <v>42</v>
      </c>
      <c r="D35" s="50"/>
      <c r="E35" s="51"/>
      <c r="F35" s="15">
        <v>497</v>
      </c>
      <c r="G35" s="56">
        <v>497</v>
      </c>
    </row>
    <row r="36" spans="1:7" x14ac:dyDescent="0.25">
      <c r="B36" s="2" t="s">
        <v>4</v>
      </c>
      <c r="C36" s="46" t="s">
        <v>110</v>
      </c>
      <c r="D36" s="50"/>
      <c r="E36" s="51"/>
      <c r="F36" s="9">
        <v>0</v>
      </c>
      <c r="G36" s="54">
        <v>300</v>
      </c>
    </row>
    <row r="37" spans="1:7" x14ac:dyDescent="0.25">
      <c r="A37" s="10" t="s">
        <v>106</v>
      </c>
      <c r="B37" s="2" t="s">
        <v>6</v>
      </c>
      <c r="C37" s="46" t="s">
        <v>57</v>
      </c>
      <c r="D37" s="50"/>
      <c r="E37" s="51"/>
      <c r="F37" s="49">
        <f>F33+F34+F35+F36</f>
        <v>709</v>
      </c>
      <c r="G37" s="72">
        <f>G33+G34+G35+G36</f>
        <v>1009</v>
      </c>
    </row>
    <row r="38" spans="1:7" x14ac:dyDescent="0.25">
      <c r="B38" s="2" t="s">
        <v>8</v>
      </c>
      <c r="C38" s="6" t="s">
        <v>55</v>
      </c>
      <c r="F38" s="15">
        <v>497</v>
      </c>
      <c r="G38" s="56">
        <v>497</v>
      </c>
    </row>
    <row r="39" spans="1:7" x14ac:dyDescent="0.25">
      <c r="B39" s="2" t="s">
        <v>10</v>
      </c>
      <c r="C39" s="6" t="s">
        <v>43</v>
      </c>
      <c r="F39" s="15">
        <v>75</v>
      </c>
      <c r="G39" s="56">
        <v>0</v>
      </c>
    </row>
    <row r="40" spans="1:7" x14ac:dyDescent="0.25">
      <c r="B40" s="2" t="s">
        <v>11</v>
      </c>
      <c r="C40" s="6" t="s">
        <v>44</v>
      </c>
      <c r="F40" s="9">
        <v>-8</v>
      </c>
      <c r="G40" s="54">
        <v>-7.5112500000000004</v>
      </c>
    </row>
    <row r="41" spans="1:7" x14ac:dyDescent="0.25">
      <c r="A41" s="10" t="s">
        <v>107</v>
      </c>
      <c r="B41" s="2" t="s">
        <v>12</v>
      </c>
      <c r="C41" s="11" t="s">
        <v>45</v>
      </c>
      <c r="F41" s="21">
        <f>F37+F38+F39+F40</f>
        <v>1273</v>
      </c>
      <c r="G41" s="66">
        <f>G37+G38+G39+G40</f>
        <v>1498.48875</v>
      </c>
    </row>
    <row r="42" spans="1:7" x14ac:dyDescent="0.25">
      <c r="C42" s="6"/>
      <c r="F42" s="15"/>
      <c r="G42" s="56"/>
    </row>
    <row r="43" spans="1:7" x14ac:dyDescent="0.25">
      <c r="B43" s="2" t="s">
        <v>23</v>
      </c>
      <c r="C43" s="11" t="s">
        <v>32</v>
      </c>
      <c r="F43" s="21">
        <v>3780</v>
      </c>
      <c r="G43" s="66">
        <v>4432</v>
      </c>
    </row>
    <row r="44" spans="1:7" x14ac:dyDescent="0.25">
      <c r="C44" s="6"/>
      <c r="F44" s="15"/>
      <c r="G44" s="56"/>
    </row>
    <row r="45" spans="1:7" x14ac:dyDescent="0.25">
      <c r="A45" s="10" t="s">
        <v>108</v>
      </c>
      <c r="B45" s="2" t="s">
        <v>24</v>
      </c>
      <c r="C45" s="11" t="s">
        <v>46</v>
      </c>
      <c r="F45" s="22">
        <f>F41/(F43+F41)</f>
        <v>0.25192954680387886</v>
      </c>
      <c r="G45" s="73">
        <f>G41/(G43+G41)</f>
        <v>0.252675422409325</v>
      </c>
    </row>
    <row r="46" spans="1:7" x14ac:dyDescent="0.25">
      <c r="D46" s="22"/>
      <c r="E46" s="17"/>
      <c r="F46" s="35"/>
    </row>
    <row r="47" spans="1:7" x14ac:dyDescent="0.25">
      <c r="D47" s="22"/>
      <c r="E47" s="17"/>
      <c r="F47" s="17"/>
    </row>
    <row r="48" spans="1:7" x14ac:dyDescent="0.25">
      <c r="D48" s="22"/>
    </row>
    <row r="49" spans="1:7" x14ac:dyDescent="0.25">
      <c r="C49" s="74" t="s">
        <v>13</v>
      </c>
      <c r="D49" s="22"/>
      <c r="E49" s="22"/>
      <c r="F49" s="36">
        <v>2016</v>
      </c>
      <c r="G49" s="36">
        <f>+G32</f>
        <v>2017</v>
      </c>
    </row>
    <row r="50" spans="1:7" x14ac:dyDescent="0.25">
      <c r="B50" s="2" t="s">
        <v>0</v>
      </c>
      <c r="C50" s="6" t="s">
        <v>47</v>
      </c>
      <c r="D50" s="22"/>
      <c r="E50" s="22"/>
      <c r="F50" s="8">
        <v>45</v>
      </c>
      <c r="G50" s="53">
        <v>48</v>
      </c>
    </row>
    <row r="51" spans="1:7" x14ac:dyDescent="0.25">
      <c r="B51" s="2" t="s">
        <v>1</v>
      </c>
      <c r="C51" s="6" t="s">
        <v>54</v>
      </c>
      <c r="D51" s="22"/>
      <c r="E51" s="22"/>
      <c r="F51" s="8">
        <v>26</v>
      </c>
      <c r="G51" s="53">
        <v>26</v>
      </c>
    </row>
    <row r="52" spans="1:7" x14ac:dyDescent="0.25">
      <c r="B52" s="2" t="s">
        <v>3</v>
      </c>
      <c r="C52" s="6" t="s">
        <v>43</v>
      </c>
      <c r="D52" s="22"/>
      <c r="E52" s="22"/>
      <c r="F52" s="9">
        <v>0</v>
      </c>
      <c r="G52" s="54">
        <v>0</v>
      </c>
    </row>
    <row r="53" spans="1:7" x14ac:dyDescent="0.25">
      <c r="A53" s="10" t="s">
        <v>9</v>
      </c>
      <c r="B53" s="2" t="s">
        <v>4</v>
      </c>
      <c r="C53" s="11" t="s">
        <v>48</v>
      </c>
      <c r="D53" s="22"/>
      <c r="E53" s="22"/>
      <c r="F53" s="13">
        <f>F50+F51+F52</f>
        <v>71</v>
      </c>
      <c r="G53" s="55">
        <f>G50+G51+G52</f>
        <v>74</v>
      </c>
    </row>
    <row r="54" spans="1:7" x14ac:dyDescent="0.25">
      <c r="C54" s="11"/>
      <c r="D54" s="22"/>
      <c r="E54" s="22"/>
      <c r="F54" s="8"/>
      <c r="G54" s="68"/>
    </row>
    <row r="55" spans="1:7" x14ac:dyDescent="0.25">
      <c r="B55" s="2" t="s">
        <v>6</v>
      </c>
      <c r="C55" s="23" t="s">
        <v>104</v>
      </c>
      <c r="D55" s="48"/>
      <c r="E55" s="22"/>
      <c r="F55" s="8">
        <v>855</v>
      </c>
      <c r="G55" s="69">
        <v>1128</v>
      </c>
    </row>
    <row r="56" spans="1:7" x14ac:dyDescent="0.25">
      <c r="B56" s="2" t="s">
        <v>8</v>
      </c>
      <c r="C56" s="6" t="s">
        <v>48</v>
      </c>
      <c r="D56" s="22"/>
      <c r="E56" s="22"/>
      <c r="F56" s="9">
        <f>F51+F52</f>
        <v>26</v>
      </c>
      <c r="G56" s="70">
        <f>G51+G52</f>
        <v>26</v>
      </c>
    </row>
    <row r="57" spans="1:7" x14ac:dyDescent="0.25">
      <c r="A57" s="10" t="s">
        <v>61</v>
      </c>
      <c r="B57" s="2" t="s">
        <v>10</v>
      </c>
      <c r="C57" s="11" t="s">
        <v>53</v>
      </c>
      <c r="D57" s="22"/>
      <c r="E57" s="22"/>
      <c r="F57" s="13">
        <f>F55+F56</f>
        <v>881</v>
      </c>
      <c r="G57" s="71">
        <f>G55+G56</f>
        <v>1154</v>
      </c>
    </row>
    <row r="58" spans="1:7" x14ac:dyDescent="0.25">
      <c r="C58" s="6"/>
      <c r="D58" s="22"/>
      <c r="E58" s="22"/>
      <c r="G58" s="68"/>
    </row>
    <row r="59" spans="1:7" x14ac:dyDescent="0.25">
      <c r="A59" s="10" t="s">
        <v>62</v>
      </c>
      <c r="B59" s="2" t="s">
        <v>11</v>
      </c>
      <c r="C59" s="11" t="s">
        <v>16</v>
      </c>
      <c r="D59" s="22"/>
      <c r="E59" s="22"/>
      <c r="F59" s="13">
        <f>F57/F53</f>
        <v>12.408450704225352</v>
      </c>
      <c r="G59" s="55">
        <f>G57/G53</f>
        <v>15.594594594594595</v>
      </c>
    </row>
    <row r="60" spans="1:7" x14ac:dyDescent="0.25">
      <c r="D60" s="25"/>
      <c r="E60" s="24"/>
      <c r="F60" s="24"/>
      <c r="G60" s="1"/>
    </row>
    <row r="61" spans="1:7" x14ac:dyDescent="0.25">
      <c r="D61" s="25"/>
      <c r="E61" s="24"/>
      <c r="F61" s="24"/>
    </row>
    <row r="62" spans="1:7" x14ac:dyDescent="0.25">
      <c r="D62" s="25"/>
    </row>
    <row r="63" spans="1:7" hidden="1" x14ac:dyDescent="0.25">
      <c r="D63" s="25">
        <v>0</v>
      </c>
      <c r="E63" s="4"/>
      <c r="F63" s="5">
        <v>0</v>
      </c>
      <c r="G63" s="33">
        <v>0</v>
      </c>
    </row>
    <row r="64" spans="1:7" hidden="1" x14ac:dyDescent="0.25">
      <c r="B64" s="2" t="s">
        <v>0</v>
      </c>
      <c r="D64" s="25">
        <v>0</v>
      </c>
      <c r="F64" s="16">
        <v>0</v>
      </c>
      <c r="G64" s="33">
        <v>0</v>
      </c>
    </row>
    <row r="65" spans="1:7" hidden="1" x14ac:dyDescent="0.25">
      <c r="B65" s="2" t="s">
        <v>1</v>
      </c>
      <c r="D65" s="25">
        <v>0</v>
      </c>
      <c r="E65" s="26"/>
      <c r="F65" s="27">
        <v>0</v>
      </c>
      <c r="G65" s="33">
        <v>0</v>
      </c>
    </row>
    <row r="66" spans="1:7" hidden="1" x14ac:dyDescent="0.25">
      <c r="A66" s="10" t="s">
        <v>2</v>
      </c>
      <c r="B66" s="2" t="s">
        <v>3</v>
      </c>
      <c r="D66" s="25">
        <v>0</v>
      </c>
      <c r="E66" s="24"/>
      <c r="F66" s="24">
        <v>0</v>
      </c>
      <c r="G66" s="33">
        <v>0</v>
      </c>
    </row>
    <row r="67" spans="1:7" hidden="1" x14ac:dyDescent="0.25">
      <c r="D67" s="25">
        <v>0</v>
      </c>
      <c r="F67" s="16">
        <v>0</v>
      </c>
      <c r="G67" s="34">
        <v>0</v>
      </c>
    </row>
    <row r="68" spans="1:7" hidden="1" x14ac:dyDescent="0.25">
      <c r="B68" s="2" t="s">
        <v>4</v>
      </c>
      <c r="D68" s="25">
        <v>0</v>
      </c>
      <c r="F68" s="16">
        <v>0</v>
      </c>
      <c r="G68" s="34">
        <v>0</v>
      </c>
    </row>
    <row r="69" spans="1:7" hidden="1" x14ac:dyDescent="0.25">
      <c r="B69" s="1" t="s">
        <v>6</v>
      </c>
      <c r="D69" s="25">
        <v>0</v>
      </c>
      <c r="E69" s="26"/>
      <c r="F69" s="27">
        <v>0</v>
      </c>
      <c r="G69" s="34">
        <v>0</v>
      </c>
    </row>
    <row r="70" spans="1:7" hidden="1" x14ac:dyDescent="0.25">
      <c r="A70" s="10" t="s">
        <v>14</v>
      </c>
      <c r="B70" s="2" t="s">
        <v>8</v>
      </c>
      <c r="D70" s="25">
        <v>0</v>
      </c>
      <c r="E70" s="24"/>
      <c r="F70" s="24">
        <v>0</v>
      </c>
      <c r="G70" s="34">
        <v>0</v>
      </c>
    </row>
    <row r="71" spans="1:7" hidden="1" x14ac:dyDescent="0.25">
      <c r="D71" s="25">
        <v>0</v>
      </c>
      <c r="E71" s="24"/>
      <c r="F71" s="24">
        <v>0</v>
      </c>
      <c r="G71" s="34">
        <v>0</v>
      </c>
    </row>
    <row r="72" spans="1:7" hidden="1" x14ac:dyDescent="0.25">
      <c r="A72" s="10" t="s">
        <v>15</v>
      </c>
      <c r="B72" s="2" t="s">
        <v>6</v>
      </c>
      <c r="D72" s="25">
        <v>0</v>
      </c>
      <c r="E72" s="24"/>
      <c r="F72" s="24">
        <v>0</v>
      </c>
      <c r="G72" s="34">
        <v>0</v>
      </c>
    </row>
    <row r="73" spans="1:7" hidden="1" x14ac:dyDescent="0.25">
      <c r="B73" s="1"/>
      <c r="D73" s="25">
        <v>0</v>
      </c>
      <c r="E73" s="24"/>
      <c r="F73" s="24">
        <v>0</v>
      </c>
      <c r="G73" s="34">
        <v>0</v>
      </c>
    </row>
    <row r="74" spans="1:7" hidden="1" x14ac:dyDescent="0.25">
      <c r="D74" s="25">
        <v>0</v>
      </c>
      <c r="E74" s="24"/>
      <c r="F74" s="24">
        <v>0</v>
      </c>
      <c r="G74" s="34">
        <v>0</v>
      </c>
    </row>
    <row r="75" spans="1:7" hidden="1" x14ac:dyDescent="0.25">
      <c r="D75" s="25">
        <v>0</v>
      </c>
      <c r="F75" s="16">
        <v>0</v>
      </c>
      <c r="G75" s="34">
        <v>0</v>
      </c>
    </row>
    <row r="76" spans="1:7" x14ac:dyDescent="0.25">
      <c r="C76" s="74" t="s">
        <v>17</v>
      </c>
      <c r="D76" s="28"/>
      <c r="E76" s="25"/>
      <c r="F76" s="36">
        <f>+F32</f>
        <v>2016</v>
      </c>
      <c r="G76" s="36">
        <f>+G32</f>
        <v>2017</v>
      </c>
    </row>
    <row r="77" spans="1:7" x14ac:dyDescent="0.25">
      <c r="B77" s="2" t="s">
        <v>0</v>
      </c>
      <c r="C77" s="46" t="s">
        <v>32</v>
      </c>
      <c r="D77" s="6"/>
      <c r="E77" s="25"/>
      <c r="F77" s="15">
        <v>3780</v>
      </c>
      <c r="G77" s="56">
        <v>4432</v>
      </c>
    </row>
    <row r="78" spans="1:7" x14ac:dyDescent="0.25">
      <c r="B78" s="2" t="s">
        <v>1</v>
      </c>
      <c r="C78" s="46" t="s">
        <v>49</v>
      </c>
      <c r="D78" s="6"/>
      <c r="E78" s="25"/>
      <c r="F78" s="9">
        <v>1198</v>
      </c>
      <c r="G78" s="54">
        <v>1498</v>
      </c>
    </row>
    <row r="79" spans="1:7" x14ac:dyDescent="0.25">
      <c r="A79" s="10" t="s">
        <v>2</v>
      </c>
      <c r="B79" s="2" t="s">
        <v>3</v>
      </c>
      <c r="C79" s="47" t="s">
        <v>50</v>
      </c>
      <c r="D79" s="11"/>
      <c r="E79" s="25"/>
      <c r="F79" s="21">
        <f>F77+F78</f>
        <v>4978</v>
      </c>
      <c r="G79" s="66">
        <f>G77+G78</f>
        <v>5930</v>
      </c>
    </row>
    <row r="80" spans="1:7" x14ac:dyDescent="0.25">
      <c r="C80" s="46"/>
      <c r="D80" s="6"/>
      <c r="E80" s="25"/>
      <c r="F80" s="15"/>
      <c r="G80" s="56"/>
    </row>
    <row r="81" spans="1:7" x14ac:dyDescent="0.25">
      <c r="B81" s="2" t="s">
        <v>4</v>
      </c>
      <c r="C81" s="47" t="s">
        <v>51</v>
      </c>
      <c r="D81" s="11"/>
      <c r="E81" s="25"/>
      <c r="F81" s="21">
        <v>5121</v>
      </c>
      <c r="G81" s="66">
        <v>5750</v>
      </c>
    </row>
    <row r="82" spans="1:7" x14ac:dyDescent="0.25">
      <c r="C82" s="46"/>
      <c r="D82" s="6"/>
      <c r="E82" s="25"/>
      <c r="F82" s="29"/>
      <c r="G82" s="67"/>
    </row>
    <row r="83" spans="1:7" x14ac:dyDescent="0.25">
      <c r="A83" s="10" t="s">
        <v>18</v>
      </c>
      <c r="B83" s="2" t="s">
        <v>6</v>
      </c>
      <c r="C83" s="47" t="s">
        <v>19</v>
      </c>
      <c r="D83" s="11"/>
      <c r="E83" s="25"/>
      <c r="F83" s="17">
        <f>F81/F79</f>
        <v>1.0287263961430293</v>
      </c>
      <c r="G83" s="58">
        <f>G81/G79</f>
        <v>0.96964586846542999</v>
      </c>
    </row>
    <row r="84" spans="1:7" x14ac:dyDescent="0.25">
      <c r="A84" s="10" t="s">
        <v>20</v>
      </c>
      <c r="B84" s="2" t="s">
        <v>8</v>
      </c>
      <c r="C84" s="47" t="s">
        <v>21</v>
      </c>
      <c r="D84" s="11"/>
      <c r="E84" s="25"/>
      <c r="F84" s="30">
        <f>F81-F79</f>
        <v>143</v>
      </c>
      <c r="G84" s="62">
        <f>G81-G79</f>
        <v>-180</v>
      </c>
    </row>
    <row r="85" spans="1:7" x14ac:dyDescent="0.25">
      <c r="D85" s="11"/>
      <c r="E85" s="31"/>
      <c r="F85" s="30"/>
      <c r="G85" s="30"/>
    </row>
    <row r="86" spans="1:7" x14ac:dyDescent="0.25">
      <c r="D86" s="11"/>
      <c r="E86" s="31"/>
      <c r="F86" s="30"/>
      <c r="G86" s="30"/>
    </row>
    <row r="87" spans="1:7" x14ac:dyDescent="0.25">
      <c r="D87" s="28"/>
      <c r="E87" s="31"/>
      <c r="F87" s="36">
        <f>+F76</f>
        <v>2016</v>
      </c>
      <c r="G87" s="36">
        <f>+G76</f>
        <v>2017</v>
      </c>
    </row>
    <row r="88" spans="1:7" x14ac:dyDescent="0.25">
      <c r="B88" s="2" t="s">
        <v>0</v>
      </c>
      <c r="C88" s="23" t="s">
        <v>52</v>
      </c>
      <c r="D88" s="6"/>
      <c r="E88" s="31"/>
      <c r="F88" s="32">
        <v>6299</v>
      </c>
      <c r="G88" s="59">
        <v>6826.4261939999997</v>
      </c>
    </row>
    <row r="89" spans="1:7" x14ac:dyDescent="0.25">
      <c r="B89" s="2" t="s">
        <v>1</v>
      </c>
      <c r="C89" s="23" t="s">
        <v>22</v>
      </c>
      <c r="D89" s="6"/>
      <c r="E89" s="31"/>
      <c r="F89" s="32">
        <v>3338</v>
      </c>
      <c r="G89" s="59">
        <v>3478.6095540000001</v>
      </c>
    </row>
    <row r="90" spans="1:7" x14ac:dyDescent="0.25">
      <c r="A90" s="10" t="s">
        <v>28</v>
      </c>
      <c r="B90" s="2" t="s">
        <v>3</v>
      </c>
      <c r="C90" s="11" t="s">
        <v>109</v>
      </c>
      <c r="D90" s="6"/>
      <c r="E90" s="42"/>
      <c r="F90" s="43">
        <f>F88/F89</f>
        <v>1.8870581186339126</v>
      </c>
      <c r="G90" s="65">
        <f>G88/G89</f>
        <v>1.9624008064228986</v>
      </c>
    </row>
    <row r="91" spans="1:7" x14ac:dyDescent="0.25">
      <c r="D91" s="31"/>
      <c r="E91" s="30"/>
      <c r="F91" s="30"/>
      <c r="G91" s="1"/>
    </row>
    <row r="92" spans="1:7" x14ac:dyDescent="0.25">
      <c r="C92" s="11"/>
      <c r="D92" s="31"/>
      <c r="E92" s="30"/>
      <c r="F92" s="30"/>
      <c r="G92" s="1"/>
    </row>
    <row r="93" spans="1:7" x14ac:dyDescent="0.25">
      <c r="C93" s="11"/>
      <c r="D93" s="31"/>
      <c r="E93" s="30"/>
      <c r="F93" s="30"/>
      <c r="G93" s="1"/>
    </row>
    <row r="94" spans="1:7" x14ac:dyDescent="0.25">
      <c r="C94" s="74" t="s">
        <v>79</v>
      </c>
      <c r="D94" s="31"/>
      <c r="E94" s="30"/>
      <c r="F94" s="36">
        <f>+E3</f>
        <v>2016</v>
      </c>
      <c r="G94" s="36">
        <f>+G3</f>
        <v>2017</v>
      </c>
    </row>
    <row r="95" spans="1:7" x14ac:dyDescent="0.25">
      <c r="B95" s="2" t="s">
        <v>0</v>
      </c>
      <c r="C95" s="11" t="s">
        <v>80</v>
      </c>
      <c r="D95" s="31"/>
      <c r="E95" s="30"/>
      <c r="F95" s="30">
        <v>2369</v>
      </c>
      <c r="G95" s="62">
        <v>2567.227774</v>
      </c>
    </row>
    <row r="96" spans="1:7" x14ac:dyDescent="0.25">
      <c r="C96" s="6"/>
      <c r="D96" s="37"/>
      <c r="E96" s="32"/>
      <c r="F96" s="32"/>
      <c r="G96" s="59"/>
    </row>
    <row r="97" spans="1:7" x14ac:dyDescent="0.25">
      <c r="B97" s="2" t="s">
        <v>1</v>
      </c>
      <c r="C97" s="23" t="s">
        <v>64</v>
      </c>
      <c r="D97" s="37"/>
      <c r="E97" s="32"/>
      <c r="F97" s="32">
        <v>-1801</v>
      </c>
      <c r="G97" s="59">
        <v>-1944.060712</v>
      </c>
    </row>
    <row r="98" spans="1:7" x14ac:dyDescent="0.25">
      <c r="C98" s="23"/>
      <c r="D98" s="37"/>
      <c r="E98" s="32"/>
      <c r="F98" s="32"/>
      <c r="G98" s="59"/>
    </row>
    <row r="99" spans="1:7" x14ac:dyDescent="0.25">
      <c r="B99" s="2" t="s">
        <v>3</v>
      </c>
      <c r="C99" s="23" t="s">
        <v>65</v>
      </c>
      <c r="F99" s="32">
        <v>37</v>
      </c>
      <c r="G99" s="59">
        <v>13.207841</v>
      </c>
    </row>
    <row r="100" spans="1:7" x14ac:dyDescent="0.25">
      <c r="B100" s="2" t="s">
        <v>4</v>
      </c>
      <c r="C100" s="23" t="s">
        <v>66</v>
      </c>
      <c r="F100" s="32">
        <v>62</v>
      </c>
      <c r="G100" s="59">
        <v>63.699829000000001</v>
      </c>
    </row>
    <row r="101" spans="1:7" x14ac:dyDescent="0.25">
      <c r="B101" s="2" t="s">
        <v>6</v>
      </c>
      <c r="C101" s="23" t="s">
        <v>67</v>
      </c>
      <c r="F101" s="38">
        <v>-4</v>
      </c>
      <c r="G101" s="60">
        <v>-1.1715359999999999</v>
      </c>
    </row>
    <row r="102" spans="1:7" x14ac:dyDescent="0.25">
      <c r="A102" s="10" t="s">
        <v>81</v>
      </c>
      <c r="B102" s="2" t="s">
        <v>8</v>
      </c>
      <c r="C102" s="23" t="s">
        <v>68</v>
      </c>
      <c r="F102" s="32">
        <f>F99+F100+F101</f>
        <v>95</v>
      </c>
      <c r="G102" s="59">
        <f>G99+G100+G101</f>
        <v>75.736133999999993</v>
      </c>
    </row>
    <row r="103" spans="1:7" x14ac:dyDescent="0.25">
      <c r="C103" s="6"/>
      <c r="F103" s="32"/>
      <c r="G103" s="59"/>
    </row>
    <row r="104" spans="1:7" x14ac:dyDescent="0.25">
      <c r="A104" s="10" t="s">
        <v>82</v>
      </c>
      <c r="B104" s="2" t="s">
        <v>10</v>
      </c>
      <c r="C104" s="11" t="s">
        <v>69</v>
      </c>
      <c r="D104" s="25"/>
      <c r="E104" s="24"/>
      <c r="F104" s="30">
        <f>F97+F102</f>
        <v>-1706</v>
      </c>
      <c r="G104" s="62">
        <f>G97+G102</f>
        <v>-1868.324578</v>
      </c>
    </row>
    <row r="105" spans="1:7" x14ac:dyDescent="0.25">
      <c r="E105" s="1"/>
      <c r="F105" s="32"/>
      <c r="G105" s="59"/>
    </row>
    <row r="106" spans="1:7" x14ac:dyDescent="0.25">
      <c r="B106" s="2" t="s">
        <v>11</v>
      </c>
      <c r="C106" s="23" t="s">
        <v>70</v>
      </c>
      <c r="E106" s="1"/>
      <c r="F106" s="32">
        <v>34</v>
      </c>
      <c r="G106" s="59">
        <v>23</v>
      </c>
    </row>
    <row r="107" spans="1:7" x14ac:dyDescent="0.25">
      <c r="B107" s="2" t="s">
        <v>12</v>
      </c>
      <c r="C107" s="23" t="s">
        <v>71</v>
      </c>
      <c r="F107" s="38">
        <v>-396</v>
      </c>
      <c r="G107" s="60">
        <v>-401</v>
      </c>
    </row>
    <row r="108" spans="1:7" x14ac:dyDescent="0.25">
      <c r="A108" s="10" t="s">
        <v>83</v>
      </c>
      <c r="B108" s="2" t="s">
        <v>23</v>
      </c>
      <c r="C108" s="11" t="s">
        <v>72</v>
      </c>
      <c r="D108" s="25"/>
      <c r="E108" s="24"/>
      <c r="F108" s="30">
        <f>F106+F107</f>
        <v>-362</v>
      </c>
      <c r="G108" s="62">
        <f>G106+G107</f>
        <v>-378</v>
      </c>
    </row>
    <row r="109" spans="1:7" x14ac:dyDescent="0.25">
      <c r="F109" s="32"/>
      <c r="G109" s="59"/>
    </row>
    <row r="110" spans="1:7" x14ac:dyDescent="0.25">
      <c r="B110" s="2" t="s">
        <v>24</v>
      </c>
      <c r="C110" s="23" t="s">
        <v>73</v>
      </c>
      <c r="F110" s="32">
        <v>-204</v>
      </c>
      <c r="G110" s="59">
        <v>-201</v>
      </c>
    </row>
    <row r="111" spans="1:7" x14ac:dyDescent="0.25">
      <c r="B111" s="2" t="s">
        <v>25</v>
      </c>
      <c r="C111" s="23" t="s">
        <v>74</v>
      </c>
      <c r="F111" s="38">
        <v>8</v>
      </c>
      <c r="G111" s="60">
        <v>6</v>
      </c>
    </row>
    <row r="112" spans="1:7" x14ac:dyDescent="0.25">
      <c r="A112" s="10" t="s">
        <v>84</v>
      </c>
      <c r="B112" s="2" t="s">
        <v>26</v>
      </c>
      <c r="C112" s="39" t="s">
        <v>75</v>
      </c>
      <c r="D112" s="25"/>
      <c r="E112" s="24"/>
      <c r="F112" s="30">
        <f>F110+F111</f>
        <v>-196</v>
      </c>
      <c r="G112" s="62">
        <f>G110+G111</f>
        <v>-195</v>
      </c>
    </row>
    <row r="113" spans="1:7" x14ac:dyDescent="0.25">
      <c r="C113" s="23"/>
      <c r="F113" s="32"/>
      <c r="G113" s="59"/>
    </row>
    <row r="114" spans="1:7" x14ac:dyDescent="0.25">
      <c r="A114" s="10" t="s">
        <v>91</v>
      </c>
      <c r="B114" s="2" t="s">
        <v>27</v>
      </c>
      <c r="C114" s="23" t="s">
        <v>76</v>
      </c>
      <c r="F114" s="20">
        <f>-F104/F95</f>
        <v>0.72013507809202193</v>
      </c>
      <c r="G114" s="64">
        <f>-G104/G95</f>
        <v>0.7277595688710401</v>
      </c>
    </row>
    <row r="115" spans="1:7" x14ac:dyDescent="0.25">
      <c r="A115" s="10" t="s">
        <v>90</v>
      </c>
      <c r="B115" s="2" t="s">
        <v>85</v>
      </c>
      <c r="C115" s="23" t="s">
        <v>78</v>
      </c>
      <c r="F115" s="20">
        <f>-F108/F95</f>
        <v>0.15280709159983116</v>
      </c>
      <c r="G115" s="64">
        <f>-G108/G95</f>
        <v>0.14724053854054323</v>
      </c>
    </row>
    <row r="116" spans="1:7" x14ac:dyDescent="0.25">
      <c r="A116" s="10" t="s">
        <v>89</v>
      </c>
      <c r="B116" s="2" t="s">
        <v>86</v>
      </c>
      <c r="C116" s="23" t="s">
        <v>77</v>
      </c>
      <c r="F116" s="20">
        <f>-F112/F95</f>
        <v>8.2735331363444492E-2</v>
      </c>
      <c r="G116" s="64">
        <f>-G112/G95</f>
        <v>7.5957420675677068E-2</v>
      </c>
    </row>
    <row r="117" spans="1:7" x14ac:dyDescent="0.25">
      <c r="A117" s="10" t="s">
        <v>88</v>
      </c>
      <c r="B117" s="2" t="s">
        <v>87</v>
      </c>
      <c r="C117" s="39" t="s">
        <v>79</v>
      </c>
      <c r="D117" s="25"/>
      <c r="E117" s="24"/>
      <c r="F117" s="40">
        <f>F114+F115+F116</f>
        <v>0.95567750105529758</v>
      </c>
      <c r="G117" s="58">
        <f>G114+G115+G116</f>
        <v>0.95095752808726042</v>
      </c>
    </row>
    <row r="118" spans="1:7" x14ac:dyDescent="0.25">
      <c r="F118" s="20"/>
      <c r="G118" s="20"/>
    </row>
    <row r="121" spans="1:7" x14ac:dyDescent="0.25">
      <c r="C121" s="74" t="s">
        <v>92</v>
      </c>
      <c r="F121" s="36">
        <f>+F94</f>
        <v>2016</v>
      </c>
      <c r="G121" s="36">
        <f>+G94</f>
        <v>2017</v>
      </c>
    </row>
    <row r="122" spans="1:7" x14ac:dyDescent="0.25">
      <c r="B122" s="2" t="s">
        <v>0</v>
      </c>
      <c r="C122" s="6" t="s">
        <v>93</v>
      </c>
      <c r="F122" s="8">
        <v>466.5</v>
      </c>
      <c r="G122" s="59">
        <v>546.75</v>
      </c>
    </row>
    <row r="123" spans="1:7" x14ac:dyDescent="0.25">
      <c r="B123" s="2" t="s">
        <v>1</v>
      </c>
      <c r="C123" s="6" t="s">
        <v>30</v>
      </c>
      <c r="F123" s="9">
        <v>-34</v>
      </c>
      <c r="G123" s="60">
        <v>-36</v>
      </c>
    </row>
    <row r="124" spans="1:7" x14ac:dyDescent="0.25">
      <c r="A124" s="2" t="s">
        <v>94</v>
      </c>
      <c r="B124" s="1" t="s">
        <v>3</v>
      </c>
      <c r="C124" s="11" t="s">
        <v>35</v>
      </c>
      <c r="F124" s="13">
        <f>SUM(F122:F123)</f>
        <v>432.5</v>
      </c>
      <c r="G124" s="62">
        <f>SUM(G122:G123)</f>
        <v>510.75</v>
      </c>
    </row>
    <row r="125" spans="1:7" x14ac:dyDescent="0.25">
      <c r="A125" s="2"/>
      <c r="B125" s="1"/>
      <c r="C125" s="11"/>
      <c r="G125" s="59"/>
    </row>
    <row r="126" spans="1:7" x14ac:dyDescent="0.25">
      <c r="B126" s="1" t="s">
        <v>4</v>
      </c>
      <c r="C126" s="23" t="s">
        <v>113</v>
      </c>
      <c r="F126" s="8">
        <v>150000000</v>
      </c>
      <c r="G126" s="59">
        <v>144600000</v>
      </c>
    </row>
    <row r="127" spans="1:7" x14ac:dyDescent="0.25">
      <c r="A127" s="10" t="s">
        <v>95</v>
      </c>
      <c r="B127" s="2" t="s">
        <v>6</v>
      </c>
      <c r="C127" s="39" t="s">
        <v>100</v>
      </c>
      <c r="D127" s="25"/>
      <c r="E127" s="24"/>
      <c r="F127" s="41">
        <f>F124*1000000/F126</f>
        <v>2.8833333333333333</v>
      </c>
      <c r="G127" s="63">
        <f>G124*1000000/G126</f>
        <v>3.5321576763485476</v>
      </c>
    </row>
    <row r="131" spans="1:7" x14ac:dyDescent="0.25">
      <c r="C131" s="74" t="s">
        <v>96</v>
      </c>
      <c r="F131" s="36">
        <f>+F121</f>
        <v>2016</v>
      </c>
      <c r="G131" s="36">
        <f>+G121</f>
        <v>2017</v>
      </c>
    </row>
    <row r="132" spans="1:7" x14ac:dyDescent="0.25">
      <c r="B132" s="2" t="s">
        <v>0</v>
      </c>
      <c r="C132" s="6" t="s">
        <v>97</v>
      </c>
      <c r="F132" s="8">
        <v>186.69294099999999</v>
      </c>
      <c r="G132" s="59">
        <v>229.7</v>
      </c>
    </row>
    <row r="133" spans="1:7" x14ac:dyDescent="0.25">
      <c r="B133" s="2" t="s">
        <v>1</v>
      </c>
      <c r="C133" s="23" t="s">
        <v>114</v>
      </c>
      <c r="F133" s="9">
        <v>147000000</v>
      </c>
      <c r="G133" s="60">
        <v>141000000</v>
      </c>
    </row>
    <row r="134" spans="1:7" x14ac:dyDescent="0.25">
      <c r="A134" s="44" t="s">
        <v>98</v>
      </c>
      <c r="B134" s="1" t="s">
        <v>3</v>
      </c>
      <c r="C134" s="11" t="s">
        <v>99</v>
      </c>
      <c r="F134" s="45">
        <f>F132*1000000/F133</f>
        <v>1.270020006802721</v>
      </c>
      <c r="G134" s="61">
        <f>G132*1000000/G133</f>
        <v>1.6290780141843972</v>
      </c>
    </row>
    <row r="138" spans="1:7" x14ac:dyDescent="0.25">
      <c r="C138" s="74" t="s">
        <v>101</v>
      </c>
      <c r="F138" s="36">
        <f>+F131</f>
        <v>2016</v>
      </c>
      <c r="G138" s="36">
        <f>+G131</f>
        <v>2017</v>
      </c>
    </row>
    <row r="139" spans="1:7" x14ac:dyDescent="0.25">
      <c r="B139" s="2" t="s">
        <v>0</v>
      </c>
      <c r="C139" s="6" t="s">
        <v>102</v>
      </c>
      <c r="F139" s="8">
        <v>625</v>
      </c>
      <c r="G139" s="59">
        <v>871.69006899999999</v>
      </c>
    </row>
    <row r="140" spans="1:7" x14ac:dyDescent="0.25">
      <c r="B140" s="2" t="s">
        <v>1</v>
      </c>
      <c r="C140" s="23" t="s">
        <v>113</v>
      </c>
      <c r="F140" s="9">
        <v>150000000</v>
      </c>
      <c r="G140" s="60">
        <v>144600000</v>
      </c>
    </row>
    <row r="141" spans="1:7" x14ac:dyDescent="0.25">
      <c r="A141" s="44" t="s">
        <v>98</v>
      </c>
      <c r="B141" s="1" t="s">
        <v>3</v>
      </c>
      <c r="C141" s="11" t="s">
        <v>103</v>
      </c>
      <c r="F141" s="45">
        <f>F139*1000000/F140</f>
        <v>4.166666666666667</v>
      </c>
      <c r="G141" s="61">
        <f>G139*1000000/G140</f>
        <v>6.0282854011065004</v>
      </c>
    </row>
    <row r="144" spans="1:7" ht="51" x14ac:dyDescent="0.25">
      <c r="A144" s="23"/>
      <c r="B144" s="2" t="s">
        <v>115</v>
      </c>
      <c r="C144" s="82" t="s">
        <v>117</v>
      </c>
    </row>
    <row r="145" spans="3:3" x14ac:dyDescent="0.25">
      <c r="C145" s="77"/>
    </row>
    <row r="146" spans="3:3" x14ac:dyDescent="0.25">
      <c r="C146" s="77"/>
    </row>
  </sheetData>
  <pageMargins left="0.25" right="0.25" top="0.75" bottom="0.75" header="0.3" footer="0.3"/>
  <pageSetup paperSize="256" scale="69" fitToHeight="0" orientation="portrait" r:id="rId1"/>
  <rowBreaks count="1" manualBreakCount="1">
    <brk id="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FULL YEAR 2017</vt:lpstr>
      <vt:lpstr>'FULL YEAR 2017'!Afdrukbereik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Pol N. van der (Natalie)</cp:lastModifiedBy>
  <cp:lastPrinted>2018-02-20T11:47:35Z</cp:lastPrinted>
  <dcterms:created xsi:type="dcterms:W3CDTF">2016-06-20T09:01:04Z</dcterms:created>
  <dcterms:modified xsi:type="dcterms:W3CDTF">2018-02-20T15:17:10Z</dcterms:modified>
</cp:coreProperties>
</file>