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RR\results\20170630\final\"/>
    </mc:Choice>
  </mc:AlternateContent>
  <bookViews>
    <workbookView xWindow="0" yWindow="0" windowWidth="20490" windowHeight="7335"/>
  </bookViews>
  <sheets>
    <sheet name="HALF YEAR 2017" sheetId="1" r:id="rId1"/>
  </sheets>
  <definedNames>
    <definedName name="_xlnm.Print_Area" localSheetId="0">'HALF YEAR 2017'!$A$1:$G$126</definedName>
  </definedNames>
  <calcPr calcId="171027" calcMode="manual"/>
</workbook>
</file>

<file path=xl/calcChain.xml><?xml version="1.0" encoding="utf-8"?>
<calcChain xmlns="http://schemas.openxmlformats.org/spreadsheetml/2006/main">
  <c r="E140" i="1" l="1"/>
  <c r="E115" i="1"/>
  <c r="E113" i="1"/>
  <c r="E116" i="1" s="1"/>
  <c r="E114" i="1"/>
  <c r="G115" i="1"/>
  <c r="G114" i="1"/>
  <c r="G113" i="1"/>
  <c r="G78" i="1"/>
  <c r="F78" i="1"/>
  <c r="G58" i="1"/>
  <c r="F58" i="1"/>
  <c r="F36" i="1"/>
  <c r="F40" i="1" s="1"/>
  <c r="F44" i="1" s="1"/>
  <c r="G36" i="1"/>
  <c r="G40" i="1"/>
  <c r="G44" i="1" s="1"/>
  <c r="F25" i="1"/>
  <c r="G26" i="1" s="1"/>
  <c r="E26" i="1"/>
  <c r="E28" i="1"/>
  <c r="G93" i="1" l="1"/>
  <c r="G120" i="1" s="1"/>
  <c r="G130" i="1" s="1"/>
  <c r="G137" i="1" s="1"/>
  <c r="E93" i="1"/>
  <c r="E120" i="1" s="1"/>
  <c r="E130" i="1" s="1"/>
  <c r="E137" i="1" s="1"/>
  <c r="F75" i="1" l="1"/>
  <c r="F86" i="1" s="1"/>
  <c r="G21" i="1"/>
  <c r="G32" i="1" s="1"/>
  <c r="G16" i="1"/>
  <c r="E16" i="1"/>
  <c r="E21" i="1" s="1"/>
  <c r="G48" i="1" l="1"/>
  <c r="G75" i="1"/>
  <c r="G86" i="1" s="1"/>
  <c r="G140" i="1"/>
  <c r="F89" i="1" l="1"/>
  <c r="G123" i="1" l="1"/>
  <c r="G126" i="1" s="1"/>
  <c r="E123" i="1"/>
  <c r="E126" i="1" s="1"/>
  <c r="G111" i="1" l="1"/>
  <c r="E111" i="1"/>
  <c r="G101" i="1"/>
  <c r="G103" i="1" s="1"/>
  <c r="E101" i="1"/>
  <c r="E103" i="1" s="1"/>
  <c r="G107" i="1"/>
  <c r="E107" i="1"/>
  <c r="F82" i="1"/>
  <c r="G82" i="1"/>
  <c r="G89" i="1"/>
  <c r="G116" i="1" l="1"/>
  <c r="G83" i="1"/>
  <c r="F83" i="1"/>
  <c r="G56" i="1"/>
  <c r="F56" i="1"/>
  <c r="F52" i="1"/>
  <c r="G52" i="1"/>
  <c r="G25" i="1"/>
  <c r="E25" i="1"/>
  <c r="D25" i="1"/>
  <c r="E19" i="1"/>
  <c r="G19" i="1"/>
  <c r="E6" i="1"/>
  <c r="G6" i="1"/>
  <c r="G10" i="1"/>
  <c r="E10" i="1"/>
  <c r="E12" i="1" l="1"/>
  <c r="G28" i="1"/>
  <c r="G12" i="1"/>
</calcChain>
</file>

<file path=xl/sharedStrings.xml><?xml version="1.0" encoding="utf-8"?>
<sst xmlns="http://schemas.openxmlformats.org/spreadsheetml/2006/main" count="197" uniqueCount="117">
  <si>
    <t>a</t>
  </si>
  <si>
    <t>b</t>
  </si>
  <si>
    <t>a + b =</t>
  </si>
  <si>
    <t>c</t>
  </si>
  <si>
    <t>d</t>
  </si>
  <si>
    <t>average d =</t>
  </si>
  <si>
    <t>e</t>
  </si>
  <si>
    <t>c / e =</t>
  </si>
  <si>
    <t>f</t>
  </si>
  <si>
    <t>a + b + c =</t>
  </si>
  <si>
    <t>g</t>
  </si>
  <si>
    <t>h</t>
  </si>
  <si>
    <t>i</t>
  </si>
  <si>
    <t>Interest coverage</t>
  </si>
  <si>
    <t>d + e =</t>
  </si>
  <si>
    <t>f / c =</t>
  </si>
  <si>
    <t>Interest coverage ratio</t>
  </si>
  <si>
    <t>Double leverage</t>
  </si>
  <si>
    <t>d / c =</t>
  </si>
  <si>
    <t>Double leverage (%)</t>
  </si>
  <si>
    <t>d - c =</t>
  </si>
  <si>
    <t>Double leverage (€)</t>
  </si>
  <si>
    <t>d + e + f + g =</t>
  </si>
  <si>
    <t>Required capital</t>
  </si>
  <si>
    <t>j</t>
  </si>
  <si>
    <t>k</t>
  </si>
  <si>
    <t>l</t>
  </si>
  <si>
    <t>m</t>
  </si>
  <si>
    <t>n</t>
  </si>
  <si>
    <t>a / b =</t>
  </si>
  <si>
    <t>DNB Solvency II ratio</t>
  </si>
  <si>
    <t>Return on Equity</t>
  </si>
  <si>
    <t>Costs for hybrid capital</t>
  </si>
  <si>
    <t>Net result excl, costs for hybrid capital</t>
  </si>
  <si>
    <t>Total equity attributable to shareholders</t>
  </si>
  <si>
    <t>Average total equity attributable to shareholders</t>
  </si>
  <si>
    <t>Return on equity</t>
  </si>
  <si>
    <t>Operating net result excl, costs for hybrid</t>
  </si>
  <si>
    <t>Unrealized gains / losses (as part of equity)</t>
  </si>
  <si>
    <t>Total equity attributable to shareholders (excl, unrealized gains / losses and discontinued operations)</t>
  </si>
  <si>
    <t>Average total equity attributable to shareholders - adjusted</t>
  </si>
  <si>
    <t>Operating return on equity</t>
  </si>
  <si>
    <t>Financial leverage</t>
  </si>
  <si>
    <t>10% hybrid</t>
  </si>
  <si>
    <t>5% hybrid</t>
  </si>
  <si>
    <t>Senior loan</t>
  </si>
  <si>
    <t>IFRS effect for expenses</t>
  </si>
  <si>
    <t>Total debt</t>
  </si>
  <si>
    <t>Financial leverage (%)</t>
  </si>
  <si>
    <t>Hybrid capital (T1, T2)</t>
  </si>
  <si>
    <t>Total interest expenses</t>
  </si>
  <si>
    <t>Other equity instruments (hybrid)</t>
  </si>
  <si>
    <t>Total available capital</t>
  </si>
  <si>
    <t>Total invested capital</t>
  </si>
  <si>
    <t>Eligible own funds</t>
  </si>
  <si>
    <t>Result before tax and interest expenses</t>
  </si>
  <si>
    <t>Subordinated loans</t>
  </si>
  <si>
    <t>Operating net result (annualized)</t>
  </si>
  <si>
    <t>5.125% subordinated liability</t>
  </si>
  <si>
    <t>7.253% hybrid</t>
  </si>
  <si>
    <t>31 Dec. 2016</t>
  </si>
  <si>
    <t>Hybrid capital</t>
  </si>
  <si>
    <t>d + e + f =</t>
  </si>
  <si>
    <t>average g =</t>
  </si>
  <si>
    <t>c / h =</t>
  </si>
  <si>
    <t>h / (h + i) =</t>
  </si>
  <si>
    <t>e + f =</t>
  </si>
  <si>
    <t>g / d =</t>
  </si>
  <si>
    <t>a.s.r.</t>
  </si>
  <si>
    <t>Net insurance claims and benefits</t>
  </si>
  <si>
    <t>Compensation capital gains (Disability)</t>
  </si>
  <si>
    <t>Interest accrual on provisions (Disability)</t>
  </si>
  <si>
    <t>Prudence margin (Health)</t>
  </si>
  <si>
    <t>Total corrections</t>
  </si>
  <si>
    <t>Net insurance claims and benefits (after corrections)</t>
  </si>
  <si>
    <t>Fee and commission income</t>
  </si>
  <si>
    <t>Acquisitions costs</t>
  </si>
  <si>
    <t>Commission</t>
  </si>
  <si>
    <t>Operational expenses</t>
  </si>
  <si>
    <t>Correction made for investment charges</t>
  </si>
  <si>
    <t>Operational costs (after corrections)</t>
  </si>
  <si>
    <t>Claims ratio</t>
  </si>
  <si>
    <t>Expense ratio</t>
  </si>
  <si>
    <t>Commission ratio</t>
  </si>
  <si>
    <t>Combined ratio</t>
  </si>
  <si>
    <t>Net insurance premium Non-life</t>
  </si>
  <si>
    <t>c + d + e =</t>
  </si>
  <si>
    <t>b + f =</t>
  </si>
  <si>
    <t>h + i =</t>
  </si>
  <si>
    <t>k + l =</t>
  </si>
  <si>
    <t>o</t>
  </si>
  <si>
    <t>p</t>
  </si>
  <si>
    <t>q</t>
  </si>
  <si>
    <t>n + o + p =</t>
  </si>
  <si>
    <t>m / a =</t>
  </si>
  <si>
    <t>j / a =</t>
  </si>
  <si>
    <t>g / a =</t>
  </si>
  <si>
    <t>Operating result per share</t>
  </si>
  <si>
    <t>Operating net result</t>
  </si>
  <si>
    <t>Dividend per share</t>
  </si>
  <si>
    <t>Number of shares outstanding (2015 pro-forma)</t>
  </si>
  <si>
    <t>Dividend</t>
  </si>
  <si>
    <t>Dividend per share (€)</t>
  </si>
  <si>
    <t>Operating result per share (€)</t>
  </si>
  <si>
    <t>Basic earnings per share (on IFRS basis)</t>
  </si>
  <si>
    <t>Profit for the year attributable to shareholders</t>
  </si>
  <si>
    <t>Basic earnings per share (€)</t>
  </si>
  <si>
    <t>H1 2017</t>
  </si>
  <si>
    <t>H1 2016</t>
  </si>
  <si>
    <t>Result before taxes</t>
  </si>
  <si>
    <t>n/a</t>
  </si>
  <si>
    <t>Net result (annualized)</t>
  </si>
  <si>
    <t>Costs for hybrid capital (annualized)</t>
  </si>
  <si>
    <t>Equity of (dis)continued operations VGO</t>
  </si>
  <si>
    <t>a+b =</t>
  </si>
  <si>
    <t>c / d =</t>
  </si>
  <si>
    <t>HALF YEAR 2017 and HALF YEAR 2016 (restated)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</si>
</sst>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6" fillId="0" borderId="0">
      <alignment vertical="top"/>
    </xf>
  </cellStyleXfs>
  <cellXfs count="75">
    <xf numFmtId="0" fontId="0" fillId="0" borderId="0" xfId="0"/>
    <xf numFmtId="164" fontId="4" fillId="0" borderId="0" xfId="1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horizontal="right" vertical="top"/>
    </xf>
    <xf numFmtId="165" fontId="4" fillId="0" borderId="2" xfId="1" applyNumberFormat="1" applyFont="1" applyFill="1" applyBorder="1" applyAlignment="1">
      <alignment horizontal="right" vertical="top"/>
    </xf>
    <xf numFmtId="164" fontId="4" fillId="0" borderId="0" xfId="1" quotePrefix="1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Fill="1" applyAlignment="1">
      <alignment horizontal="right"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top"/>
    </xf>
    <xf numFmtId="165" fontId="4" fillId="0" borderId="2" xfId="1" applyNumberFormat="1" applyFont="1" applyFill="1" applyBorder="1" applyAlignment="1">
      <alignment vertical="top"/>
    </xf>
    <xf numFmtId="0" fontId="4" fillId="0" borderId="0" xfId="0" applyFont="1" applyFill="1" applyAlignment="1">
      <alignment vertical="top" wrapText="1"/>
    </xf>
    <xf numFmtId="166" fontId="4" fillId="0" borderId="0" xfId="2" applyNumberFormat="1" applyFont="1" applyFill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164" fontId="4" fillId="0" borderId="2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/>
    </xf>
    <xf numFmtId="165" fontId="4" fillId="2" borderId="0" xfId="1" applyNumberFormat="1" applyFont="1" applyFill="1" applyAlignment="1">
      <alignment horizontal="right" vertical="top"/>
    </xf>
    <xf numFmtId="165" fontId="4" fillId="2" borderId="2" xfId="1" applyNumberFormat="1" applyFont="1" applyFill="1" applyBorder="1" applyAlignment="1">
      <alignment horizontal="right" vertical="top"/>
    </xf>
    <xf numFmtId="165" fontId="5" fillId="2" borderId="0" xfId="1" applyNumberFormat="1" applyFont="1" applyFill="1" applyAlignment="1">
      <alignment horizontal="right" vertical="top"/>
    </xf>
    <xf numFmtId="165" fontId="4" fillId="2" borderId="0" xfId="1" applyNumberFormat="1" applyFont="1" applyFill="1" applyBorder="1" applyAlignment="1">
      <alignment horizontal="right" vertical="top"/>
    </xf>
    <xf numFmtId="164" fontId="4" fillId="2" borderId="0" xfId="1" applyNumberFormat="1" applyFont="1" applyFill="1" applyAlignment="1">
      <alignment horizontal="right" vertical="top"/>
    </xf>
    <xf numFmtId="166" fontId="5" fillId="2" borderId="0" xfId="2" applyNumberFormat="1" applyFont="1" applyFill="1" applyBorder="1" applyAlignment="1">
      <alignment horizontal="right" vertical="top"/>
    </xf>
    <xf numFmtId="166" fontId="4" fillId="2" borderId="0" xfId="2" applyNumberFormat="1" applyFont="1" applyFill="1" applyAlignment="1">
      <alignment horizontal="right" vertical="top"/>
    </xf>
    <xf numFmtId="165" fontId="5" fillId="2" borderId="0" xfId="1" applyNumberFormat="1" applyFont="1" applyFill="1" applyBorder="1" applyAlignment="1">
      <alignment horizontal="right" vertical="top"/>
    </xf>
    <xf numFmtId="166" fontId="5" fillId="2" borderId="0" xfId="2" applyNumberFormat="1" applyFont="1" applyFill="1" applyBorder="1" applyAlignment="1">
      <alignment vertical="top"/>
    </xf>
    <xf numFmtId="164" fontId="4" fillId="2" borderId="0" xfId="1" applyNumberFormat="1" applyFont="1" applyFill="1" applyAlignment="1">
      <alignment vertical="top"/>
    </xf>
    <xf numFmtId="165" fontId="4" fillId="2" borderId="0" xfId="1" applyNumberFormat="1" applyFont="1" applyFill="1" applyAlignment="1">
      <alignment vertical="top"/>
    </xf>
    <xf numFmtId="165" fontId="4" fillId="2" borderId="2" xfId="1" applyNumberFormat="1" applyFont="1" applyFill="1" applyBorder="1" applyAlignment="1">
      <alignment vertical="top"/>
    </xf>
    <xf numFmtId="165" fontId="5" fillId="2" borderId="0" xfId="1" applyNumberFormat="1" applyFont="1" applyFill="1" applyAlignment="1">
      <alignment vertical="top"/>
    </xf>
    <xf numFmtId="164" fontId="5" fillId="2" borderId="0" xfId="1" applyNumberFormat="1" applyFont="1" applyFill="1" applyAlignment="1">
      <alignment horizontal="right" vertical="top"/>
    </xf>
    <xf numFmtId="0" fontId="4" fillId="2" borderId="0" xfId="0" applyFont="1" applyFill="1" applyBorder="1" applyAlignment="1">
      <alignment horizontal="right" vertical="top"/>
    </xf>
    <xf numFmtId="165" fontId="5" fillId="2" borderId="0" xfId="0" applyNumberFormat="1" applyFont="1" applyFill="1" applyBorder="1" applyAlignment="1">
      <alignment horizontal="right" vertical="top"/>
    </xf>
    <xf numFmtId="165" fontId="4" fillId="2" borderId="0" xfId="0" applyNumberFormat="1" applyFont="1" applyFill="1" applyBorder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168" fontId="5" fillId="2" borderId="2" xfId="1" applyNumberFormat="1" applyFont="1" applyFill="1" applyBorder="1" applyAlignment="1">
      <alignment horizontal="right" vertical="top"/>
    </xf>
    <xf numFmtId="168" fontId="5" fillId="0" borderId="2" xfId="1" applyNumberFormat="1" applyFont="1" applyFill="1" applyBorder="1" applyAlignment="1">
      <alignment horizontal="right" vertical="top"/>
    </xf>
    <xf numFmtId="164" fontId="8" fillId="3" borderId="0" xfId="1" quotePrefix="1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164" fontId="4" fillId="3" borderId="0" xfId="1" applyNumberFormat="1" applyFont="1" applyFill="1" applyAlignment="1">
      <alignment vertical="top"/>
    </xf>
    <xf numFmtId="164" fontId="4" fillId="3" borderId="0" xfId="1" applyNumberFormat="1" applyFont="1" applyFill="1" applyAlignment="1">
      <alignment horizontal="right" vertical="top"/>
    </xf>
    <xf numFmtId="165" fontId="4" fillId="0" borderId="0" xfId="0" applyNumberFormat="1" applyFont="1" applyFill="1" applyBorder="1" applyAlignment="1">
      <alignment vertical="top"/>
    </xf>
    <xf numFmtId="165" fontId="4" fillId="0" borderId="2" xfId="0" applyNumberFormat="1" applyFont="1" applyFill="1" applyBorder="1" applyAlignment="1">
      <alignment horizontal="right" vertical="top"/>
    </xf>
    <xf numFmtId="165" fontId="4" fillId="2" borderId="2" xfId="0" applyNumberFormat="1" applyFont="1" applyFill="1" applyBorder="1" applyAlignment="1">
      <alignment horizontal="right" vertical="top"/>
    </xf>
    <xf numFmtId="0" fontId="7" fillId="0" borderId="0" xfId="0" applyFont="1" applyFill="1" applyAlignment="1">
      <alignment vertical="top"/>
    </xf>
    <xf numFmtId="166" fontId="4" fillId="2" borderId="0" xfId="2" applyNumberFormat="1" applyFont="1" applyFill="1" applyBorder="1" applyAlignment="1">
      <alignment horizontal="right" vertical="top"/>
    </xf>
    <xf numFmtId="166" fontId="5" fillId="0" borderId="0" xfId="2" applyNumberFormat="1" applyFont="1" applyFill="1" applyAlignment="1">
      <alignment horizontal="right" vertical="top"/>
    </xf>
    <xf numFmtId="43" fontId="5" fillId="0" borderId="0" xfId="1" applyFont="1" applyFill="1" applyAlignment="1">
      <alignment horizontal="right" vertical="top"/>
    </xf>
    <xf numFmtId="43" fontId="5" fillId="2" borderId="0" xfId="0" applyNumberFormat="1" applyFont="1" applyFill="1" applyBorder="1" applyAlignment="1">
      <alignment horizontal="right" vertical="top"/>
    </xf>
    <xf numFmtId="9" fontId="5" fillId="2" borderId="0" xfId="2" applyFont="1" applyFill="1" applyBorder="1" applyAlignment="1">
      <alignment horizontal="right" vertical="top"/>
    </xf>
    <xf numFmtId="9" fontId="5" fillId="0" borderId="0" xfId="2" applyFont="1" applyFill="1" applyBorder="1" applyAlignment="1">
      <alignment vertical="top"/>
    </xf>
    <xf numFmtId="9" fontId="5" fillId="0" borderId="0" xfId="2" applyFont="1" applyFill="1" applyBorder="1" applyAlignment="1">
      <alignment horizontal="right" vertical="top"/>
    </xf>
    <xf numFmtId="43" fontId="5" fillId="0" borderId="0" xfId="1" applyNumberFormat="1" applyFont="1" applyFill="1" applyAlignment="1">
      <alignment horizontal="right" vertical="top"/>
    </xf>
    <xf numFmtId="43" fontId="5" fillId="4" borderId="0" xfId="1" applyNumberFormat="1" applyFont="1" applyFill="1" applyAlignment="1">
      <alignment horizontal="right" vertical="top"/>
    </xf>
    <xf numFmtId="0" fontId="4" fillId="5" borderId="0" xfId="0" applyFont="1" applyFill="1" applyAlignment="1">
      <alignment vertical="top"/>
    </xf>
    <xf numFmtId="0" fontId="5" fillId="5" borderId="0" xfId="0" applyFont="1" applyFill="1" applyAlignment="1">
      <alignment vertical="top"/>
    </xf>
    <xf numFmtId="166" fontId="9" fillId="0" borderId="0" xfId="2" applyNumberFormat="1" applyFont="1" applyFill="1" applyBorder="1" applyAlignment="1">
      <alignment vertical="top"/>
    </xf>
    <xf numFmtId="0" fontId="4" fillId="0" borderId="0" xfId="0" quotePrefix="1" applyFont="1" applyFill="1" applyAlignment="1">
      <alignment horizontal="left" vertical="top"/>
    </xf>
  </cellXfs>
  <cellStyles count="10">
    <cellStyle name="Hyperlink 2" xfId="7"/>
    <cellStyle name="Komma" xfId="1" builtinId="3"/>
    <cellStyle name="Komma 11" xfId="8"/>
    <cellStyle name="Normal" xfId="9"/>
    <cellStyle name="Procent" xfId="2" builtinId="5"/>
    <cellStyle name="Standaard" xfId="0" builtinId="0"/>
    <cellStyle name="Standaard 14" xfId="4"/>
    <cellStyle name="Standaard 2 2 2 3" xfId="6"/>
    <cellStyle name="Standaard 2 2 3" xfId="3"/>
    <cellStyle name="Standaard 3 6" xfId="5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140"/>
  <sheetViews>
    <sheetView showGridLines="0" tabSelected="1" zoomScale="90" zoomScaleNormal="90" workbookViewId="0">
      <selection activeCell="C5" sqref="C5"/>
    </sheetView>
  </sheetViews>
  <sheetFormatPr defaultColWidth="9.140625" defaultRowHeight="12.75" x14ac:dyDescent="0.25"/>
  <cols>
    <col min="1" max="1" width="14.28515625" style="11" bestFit="1" customWidth="1"/>
    <col min="2" max="2" width="3.140625" style="2" bestFit="1" customWidth="1"/>
    <col min="3" max="3" width="72.85546875" style="1" bestFit="1" customWidth="1"/>
    <col min="4" max="4" width="12.28515625" style="1" customWidth="1"/>
    <col min="5" max="5" width="13.140625" style="17" customWidth="1"/>
    <col min="6" max="7" width="14" style="17" bestFit="1" customWidth="1"/>
    <col min="8" max="16384" width="9.140625" style="1"/>
  </cols>
  <sheetData>
    <row r="1" spans="1:7" ht="18" x14ac:dyDescent="0.25">
      <c r="A1" s="54" t="s">
        <v>68</v>
      </c>
      <c r="B1" s="55"/>
      <c r="C1" s="54" t="s">
        <v>116</v>
      </c>
      <c r="D1" s="56"/>
      <c r="E1" s="57"/>
      <c r="F1" s="57"/>
      <c r="G1" s="57"/>
    </row>
    <row r="3" spans="1:7" x14ac:dyDescent="0.25">
      <c r="A3" s="1"/>
      <c r="C3" s="3" t="s">
        <v>31</v>
      </c>
      <c r="D3" s="4"/>
      <c r="E3" s="53" t="s">
        <v>108</v>
      </c>
      <c r="F3" s="6"/>
      <c r="G3" s="52" t="s">
        <v>107</v>
      </c>
    </row>
    <row r="4" spans="1:7" x14ac:dyDescent="0.25">
      <c r="B4" s="2" t="s">
        <v>0</v>
      </c>
      <c r="C4" s="7" t="s">
        <v>111</v>
      </c>
      <c r="D4" s="8"/>
      <c r="E4" s="9">
        <v>762</v>
      </c>
      <c r="F4" s="6"/>
      <c r="G4" s="34">
        <v>794</v>
      </c>
    </row>
    <row r="5" spans="1:7" x14ac:dyDescent="0.25">
      <c r="B5" s="2" t="s">
        <v>1</v>
      </c>
      <c r="C5" s="7" t="s">
        <v>112</v>
      </c>
      <c r="D5" s="8"/>
      <c r="E5" s="10">
        <v>-34</v>
      </c>
      <c r="F5" s="6"/>
      <c r="G5" s="35">
        <v>-34</v>
      </c>
    </row>
    <row r="6" spans="1:7" x14ac:dyDescent="0.25">
      <c r="A6" s="11" t="s">
        <v>2</v>
      </c>
      <c r="B6" s="2" t="s">
        <v>3</v>
      </c>
      <c r="C6" s="12" t="s">
        <v>33</v>
      </c>
      <c r="D6" s="13"/>
      <c r="E6" s="14">
        <f>E4+E5</f>
        <v>728</v>
      </c>
      <c r="F6" s="6"/>
      <c r="G6" s="36">
        <f>G4+G5</f>
        <v>760</v>
      </c>
    </row>
    <row r="7" spans="1:7" x14ac:dyDescent="0.25">
      <c r="D7" s="13"/>
      <c r="E7" s="14"/>
      <c r="F7" s="14"/>
      <c r="G7" s="36"/>
    </row>
    <row r="8" spans="1:7" x14ac:dyDescent="0.25">
      <c r="D8" s="53">
        <v>2015</v>
      </c>
      <c r="E8" s="53" t="s">
        <v>108</v>
      </c>
      <c r="F8" s="53">
        <v>2016</v>
      </c>
      <c r="G8" s="52" t="s">
        <v>107</v>
      </c>
    </row>
    <row r="9" spans="1:7" x14ac:dyDescent="0.25">
      <c r="B9" s="2" t="s">
        <v>4</v>
      </c>
      <c r="C9" s="7" t="s">
        <v>34</v>
      </c>
      <c r="D9" s="15">
        <v>3574</v>
      </c>
      <c r="E9" s="16">
        <v>3379</v>
      </c>
      <c r="F9" s="15">
        <v>3780</v>
      </c>
      <c r="G9" s="37">
        <v>4144</v>
      </c>
    </row>
    <row r="10" spans="1:7" x14ac:dyDescent="0.25">
      <c r="A10" s="11" t="s">
        <v>5</v>
      </c>
      <c r="B10" s="2" t="s">
        <v>6</v>
      </c>
      <c r="C10" s="12" t="s">
        <v>35</v>
      </c>
      <c r="D10" s="14"/>
      <c r="E10" s="14">
        <f>(D9+E9)/2</f>
        <v>3476.5</v>
      </c>
      <c r="F10" s="14"/>
      <c r="G10" s="36">
        <f>(F9+G9)/2</f>
        <v>3962</v>
      </c>
    </row>
    <row r="11" spans="1:7" x14ac:dyDescent="0.25">
      <c r="C11" s="7"/>
      <c r="D11" s="17"/>
      <c r="G11" s="38"/>
    </row>
    <row r="12" spans="1:7" x14ac:dyDescent="0.25">
      <c r="A12" s="11" t="s">
        <v>7</v>
      </c>
      <c r="B12" s="2" t="s">
        <v>8</v>
      </c>
      <c r="C12" s="12" t="s">
        <v>36</v>
      </c>
      <c r="D12" s="18"/>
      <c r="E12" s="18">
        <f>E6/E10</f>
        <v>0.20940601179347043</v>
      </c>
      <c r="F12" s="18"/>
      <c r="G12" s="39">
        <f>G6/G10</f>
        <v>0.19182231196365471</v>
      </c>
    </row>
    <row r="13" spans="1:7" x14ac:dyDescent="0.25">
      <c r="E13" s="18"/>
      <c r="F13" s="18"/>
      <c r="G13" s="39"/>
    </row>
    <row r="14" spans="1:7" x14ac:dyDescent="0.25">
      <c r="E14" s="18"/>
      <c r="F14" s="18"/>
      <c r="G14" s="39"/>
    </row>
    <row r="15" spans="1:7" x14ac:dyDescent="0.25">
      <c r="G15" s="38"/>
    </row>
    <row r="16" spans="1:7" x14ac:dyDescent="0.25">
      <c r="C16" s="3" t="s">
        <v>41</v>
      </c>
      <c r="D16" s="4"/>
      <c r="E16" s="53" t="str">
        <f>+E3</f>
        <v>H1 2016</v>
      </c>
      <c r="G16" s="52" t="str">
        <f>+G3</f>
        <v>H1 2017</v>
      </c>
    </row>
    <row r="17" spans="1:7" x14ac:dyDescent="0.25">
      <c r="B17" s="2" t="s">
        <v>0</v>
      </c>
      <c r="C17" s="7" t="s">
        <v>57</v>
      </c>
      <c r="D17" s="8"/>
      <c r="E17" s="9">
        <v>448.56865422952495</v>
      </c>
      <c r="G17" s="34">
        <v>577.66473592499995</v>
      </c>
    </row>
    <row r="18" spans="1:7" x14ac:dyDescent="0.25">
      <c r="B18" s="2" t="s">
        <v>1</v>
      </c>
      <c r="C18" s="7" t="s">
        <v>112</v>
      </c>
      <c r="D18" s="8"/>
      <c r="E18" s="10">
        <v>-34</v>
      </c>
      <c r="G18" s="35">
        <v>-34</v>
      </c>
    </row>
    <row r="19" spans="1:7" x14ac:dyDescent="0.25">
      <c r="A19" s="11" t="s">
        <v>2</v>
      </c>
      <c r="B19" s="2" t="s">
        <v>3</v>
      </c>
      <c r="C19" s="12" t="s">
        <v>37</v>
      </c>
      <c r="D19" s="13"/>
      <c r="E19" s="14">
        <f>E17+E18</f>
        <v>414.56865422952495</v>
      </c>
      <c r="G19" s="36">
        <f>G17+G18</f>
        <v>543.66473592499995</v>
      </c>
    </row>
    <row r="20" spans="1:7" x14ac:dyDescent="0.25">
      <c r="C20" s="7"/>
      <c r="D20" s="8"/>
      <c r="E20" s="14"/>
      <c r="F20" s="14"/>
      <c r="G20" s="36"/>
    </row>
    <row r="21" spans="1:7" x14ac:dyDescent="0.25">
      <c r="C21" s="7"/>
      <c r="D21" s="53">
        <v>2015</v>
      </c>
      <c r="E21" s="53" t="str">
        <f>+E16</f>
        <v>H1 2016</v>
      </c>
      <c r="F21" s="53">
        <v>2016</v>
      </c>
      <c r="G21" s="52" t="str">
        <f>+G16</f>
        <v>H1 2017</v>
      </c>
    </row>
    <row r="22" spans="1:7" x14ac:dyDescent="0.25">
      <c r="B22" s="2" t="s">
        <v>4</v>
      </c>
      <c r="C22" s="7" t="s">
        <v>34</v>
      </c>
      <c r="D22" s="15">
        <v>3574</v>
      </c>
      <c r="E22" s="9">
        <v>3379</v>
      </c>
      <c r="F22" s="9">
        <v>3780</v>
      </c>
      <c r="G22" s="34">
        <v>4144</v>
      </c>
    </row>
    <row r="23" spans="1:7" x14ac:dyDescent="0.25">
      <c r="B23" s="2" t="s">
        <v>6</v>
      </c>
      <c r="C23" s="7" t="s">
        <v>38</v>
      </c>
      <c r="D23" s="15">
        <v>-683</v>
      </c>
      <c r="E23" s="9">
        <v>-690</v>
      </c>
      <c r="F23" s="9">
        <v>-726</v>
      </c>
      <c r="G23" s="34">
        <v>-912</v>
      </c>
    </row>
    <row r="24" spans="1:7" x14ac:dyDescent="0.25">
      <c r="B24" s="2" t="s">
        <v>8</v>
      </c>
      <c r="C24" s="7" t="s">
        <v>113</v>
      </c>
      <c r="D24" s="19">
        <v>-8</v>
      </c>
      <c r="E24" s="10">
        <v>-24.377452000000002</v>
      </c>
      <c r="F24" s="10">
        <v>-25</v>
      </c>
      <c r="G24" s="35">
        <v>-28.509688000000001</v>
      </c>
    </row>
    <row r="25" spans="1:7" ht="30.75" customHeight="1" x14ac:dyDescent="0.25">
      <c r="A25" s="11" t="s">
        <v>62</v>
      </c>
      <c r="B25" s="2" t="s">
        <v>10</v>
      </c>
      <c r="C25" s="20" t="s">
        <v>39</v>
      </c>
      <c r="D25" s="15">
        <f>D22+D23+D24</f>
        <v>2883</v>
      </c>
      <c r="E25" s="15">
        <f>E22+E23+E24</f>
        <v>2664.6225479999998</v>
      </c>
      <c r="F25" s="15">
        <f>F22+F23+F24</f>
        <v>3029</v>
      </c>
      <c r="G25" s="34">
        <f>G22+G23+G24</f>
        <v>3203.4903119999999</v>
      </c>
    </row>
    <row r="26" spans="1:7" x14ac:dyDescent="0.25">
      <c r="A26" s="11" t="s">
        <v>63</v>
      </c>
      <c r="B26" s="2" t="s">
        <v>11</v>
      </c>
      <c r="C26" s="12" t="s">
        <v>40</v>
      </c>
      <c r="D26" s="14"/>
      <c r="E26" s="14">
        <f>(D25+E25)/2</f>
        <v>2773.8112739999997</v>
      </c>
      <c r="F26" s="14"/>
      <c r="G26" s="36">
        <f>(F25+G25)/2</f>
        <v>3116.245156</v>
      </c>
    </row>
    <row r="27" spans="1:7" x14ac:dyDescent="0.25">
      <c r="G27" s="38"/>
    </row>
    <row r="28" spans="1:7" x14ac:dyDescent="0.25">
      <c r="A28" s="11" t="s">
        <v>64</v>
      </c>
      <c r="B28" s="2" t="s">
        <v>12</v>
      </c>
      <c r="C28" s="12" t="s">
        <v>41</v>
      </c>
      <c r="D28" s="12"/>
      <c r="E28" s="18">
        <f>+E19/E26</f>
        <v>0.14945813297228852</v>
      </c>
      <c r="F28" s="18"/>
      <c r="G28" s="39">
        <f>+G19/G26</f>
        <v>0.17446147806382661</v>
      </c>
    </row>
    <row r="29" spans="1:7" x14ac:dyDescent="0.25">
      <c r="E29" s="1"/>
      <c r="F29" s="1"/>
      <c r="G29" s="39"/>
    </row>
    <row r="30" spans="1:7" x14ac:dyDescent="0.25">
      <c r="E30" s="18"/>
      <c r="F30" s="18"/>
      <c r="G30" s="39"/>
    </row>
    <row r="31" spans="1:7" x14ac:dyDescent="0.25">
      <c r="E31" s="21"/>
      <c r="F31" s="21"/>
      <c r="G31" s="40"/>
    </row>
    <row r="32" spans="1:7" x14ac:dyDescent="0.25">
      <c r="C32" s="3" t="s">
        <v>42</v>
      </c>
      <c r="F32" s="53" t="s">
        <v>60</v>
      </c>
      <c r="G32" s="52" t="str">
        <f>+G21</f>
        <v>H1 2017</v>
      </c>
    </row>
    <row r="33" spans="1:7" x14ac:dyDescent="0.25">
      <c r="B33" s="2" t="s">
        <v>0</v>
      </c>
      <c r="C33" s="7" t="s">
        <v>43</v>
      </c>
      <c r="F33" s="16">
        <v>195</v>
      </c>
      <c r="G33" s="37">
        <v>195</v>
      </c>
    </row>
    <row r="34" spans="1:7" x14ac:dyDescent="0.25">
      <c r="B34" s="2" t="s">
        <v>1</v>
      </c>
      <c r="C34" s="7" t="s">
        <v>59</v>
      </c>
      <c r="F34" s="16">
        <v>17</v>
      </c>
      <c r="G34" s="37">
        <v>17</v>
      </c>
    </row>
    <row r="35" spans="1:7" x14ac:dyDescent="0.25">
      <c r="B35" s="2" t="s">
        <v>3</v>
      </c>
      <c r="C35" s="7" t="s">
        <v>44</v>
      </c>
      <c r="F35" s="10">
        <v>497</v>
      </c>
      <c r="G35" s="35">
        <v>497</v>
      </c>
    </row>
    <row r="36" spans="1:7" x14ac:dyDescent="0.25">
      <c r="A36" s="11" t="s">
        <v>9</v>
      </c>
      <c r="B36" s="2" t="s">
        <v>4</v>
      </c>
      <c r="C36" s="7" t="s">
        <v>61</v>
      </c>
      <c r="F36" s="16">
        <f>F33+F34+F35</f>
        <v>709</v>
      </c>
      <c r="G36" s="37">
        <f>G33+G34+G35</f>
        <v>709</v>
      </c>
    </row>
    <row r="37" spans="1:7" x14ac:dyDescent="0.25">
      <c r="B37" s="2" t="s">
        <v>6</v>
      </c>
      <c r="C37" s="7" t="s">
        <v>58</v>
      </c>
      <c r="F37" s="16">
        <v>497</v>
      </c>
      <c r="G37" s="37">
        <v>497</v>
      </c>
    </row>
    <row r="38" spans="1:7" x14ac:dyDescent="0.25">
      <c r="B38" s="2" t="s">
        <v>8</v>
      </c>
      <c r="C38" s="7" t="s">
        <v>45</v>
      </c>
      <c r="F38" s="16">
        <v>75</v>
      </c>
      <c r="G38" s="37">
        <v>75</v>
      </c>
    </row>
    <row r="39" spans="1:7" x14ac:dyDescent="0.25">
      <c r="B39" s="2" t="s">
        <v>10</v>
      </c>
      <c r="C39" s="7" t="s">
        <v>46</v>
      </c>
      <c r="F39" s="10">
        <v>-8</v>
      </c>
      <c r="G39" s="35">
        <v>-8</v>
      </c>
    </row>
    <row r="40" spans="1:7" x14ac:dyDescent="0.25">
      <c r="A40" s="11" t="s">
        <v>22</v>
      </c>
      <c r="B40" s="2" t="s">
        <v>11</v>
      </c>
      <c r="C40" s="12" t="s">
        <v>47</v>
      </c>
      <c r="F40" s="22">
        <f>F36+F37+F38+F39</f>
        <v>1273</v>
      </c>
      <c r="G40" s="41">
        <f>G36+G37+G38+G39</f>
        <v>1273</v>
      </c>
    </row>
    <row r="41" spans="1:7" x14ac:dyDescent="0.25">
      <c r="C41" s="7"/>
      <c r="F41" s="16"/>
      <c r="G41" s="37"/>
    </row>
    <row r="42" spans="1:7" x14ac:dyDescent="0.25">
      <c r="B42" s="2" t="s">
        <v>12</v>
      </c>
      <c r="C42" s="12" t="s">
        <v>34</v>
      </c>
      <c r="F42" s="22">
        <v>3780</v>
      </c>
      <c r="G42" s="41">
        <v>4144</v>
      </c>
    </row>
    <row r="43" spans="1:7" x14ac:dyDescent="0.25">
      <c r="C43" s="7"/>
      <c r="F43" s="16"/>
      <c r="G43" s="37"/>
    </row>
    <row r="44" spans="1:7" x14ac:dyDescent="0.25">
      <c r="A44" s="11" t="s">
        <v>65</v>
      </c>
      <c r="B44" s="2" t="s">
        <v>24</v>
      </c>
      <c r="C44" s="12" t="s">
        <v>48</v>
      </c>
      <c r="F44" s="23">
        <f>F40/(F42+F40)</f>
        <v>0.25192954680387886</v>
      </c>
      <c r="G44" s="42">
        <f>G40/(G42+G40)</f>
        <v>0.23500092302012185</v>
      </c>
    </row>
    <row r="45" spans="1:7" x14ac:dyDescent="0.25">
      <c r="D45" s="23"/>
      <c r="E45" s="18"/>
      <c r="F45" s="51"/>
      <c r="G45" s="38"/>
    </row>
    <row r="46" spans="1:7" x14ac:dyDescent="0.25">
      <c r="D46" s="23"/>
      <c r="E46" s="18"/>
      <c r="F46" s="18"/>
      <c r="G46" s="38"/>
    </row>
    <row r="47" spans="1:7" x14ac:dyDescent="0.25">
      <c r="D47" s="23"/>
      <c r="G47" s="38"/>
    </row>
    <row r="48" spans="1:7" x14ac:dyDescent="0.25">
      <c r="C48" s="3" t="s">
        <v>13</v>
      </c>
      <c r="D48" s="23"/>
      <c r="E48" s="23"/>
      <c r="F48" s="53">
        <v>2016</v>
      </c>
      <c r="G48" s="52" t="str">
        <f>+G32</f>
        <v>H1 2017</v>
      </c>
    </row>
    <row r="49" spans="1:7" x14ac:dyDescent="0.25">
      <c r="B49" s="2" t="s">
        <v>0</v>
      </c>
      <c r="C49" s="7" t="s">
        <v>49</v>
      </c>
      <c r="D49" s="23"/>
      <c r="E49" s="23"/>
      <c r="F49" s="9">
        <v>45</v>
      </c>
      <c r="G49" s="34">
        <v>23</v>
      </c>
    </row>
    <row r="50" spans="1:7" x14ac:dyDescent="0.25">
      <c r="B50" s="2" t="s">
        <v>1</v>
      </c>
      <c r="C50" s="7" t="s">
        <v>56</v>
      </c>
      <c r="D50" s="23"/>
      <c r="E50" s="23"/>
      <c r="F50" s="9">
        <v>26</v>
      </c>
      <c r="G50" s="34">
        <v>12.70719178</v>
      </c>
    </row>
    <row r="51" spans="1:7" x14ac:dyDescent="0.25">
      <c r="B51" s="2" t="s">
        <v>3</v>
      </c>
      <c r="C51" s="7" t="s">
        <v>45</v>
      </c>
      <c r="D51" s="23"/>
      <c r="E51" s="23"/>
      <c r="F51" s="10">
        <v>9.7548000000003299E-2</v>
      </c>
      <c r="G51" s="35">
        <v>0.24</v>
      </c>
    </row>
    <row r="52" spans="1:7" x14ac:dyDescent="0.25">
      <c r="A52" s="11" t="s">
        <v>9</v>
      </c>
      <c r="B52" s="2" t="s">
        <v>4</v>
      </c>
      <c r="C52" s="12" t="s">
        <v>50</v>
      </c>
      <c r="D52" s="23"/>
      <c r="E52" s="23"/>
      <c r="F52" s="14">
        <f>F49+F50+F51</f>
        <v>71.097548000000003</v>
      </c>
      <c r="G52" s="36">
        <f>G49+G50+G51</f>
        <v>35.947191780000004</v>
      </c>
    </row>
    <row r="53" spans="1:7" x14ac:dyDescent="0.25">
      <c r="C53" s="12"/>
      <c r="D53" s="23"/>
      <c r="E53" s="23"/>
      <c r="F53" s="9"/>
      <c r="G53" s="43"/>
    </row>
    <row r="54" spans="1:7" x14ac:dyDescent="0.25">
      <c r="B54" s="2" t="s">
        <v>6</v>
      </c>
      <c r="C54" s="24" t="s">
        <v>109</v>
      </c>
      <c r="D54" s="73"/>
      <c r="E54" s="23"/>
      <c r="F54" s="9">
        <v>853</v>
      </c>
      <c r="G54" s="44">
        <v>515</v>
      </c>
    </row>
    <row r="55" spans="1:7" x14ac:dyDescent="0.25">
      <c r="B55" s="2" t="s">
        <v>8</v>
      </c>
      <c r="C55" s="7" t="s">
        <v>50</v>
      </c>
      <c r="D55" s="23"/>
      <c r="E55" s="23"/>
      <c r="F55" s="10">
        <v>25.538784722222221</v>
      </c>
      <c r="G55" s="45">
        <v>12.947191780000001</v>
      </c>
    </row>
    <row r="56" spans="1:7" x14ac:dyDescent="0.25">
      <c r="A56" s="11" t="s">
        <v>66</v>
      </c>
      <c r="B56" s="2" t="s">
        <v>10</v>
      </c>
      <c r="C56" s="12" t="s">
        <v>55</v>
      </c>
      <c r="D56" s="23"/>
      <c r="E56" s="23"/>
      <c r="F56" s="14">
        <f>F54+F55</f>
        <v>878.5387847222222</v>
      </c>
      <c r="G56" s="46">
        <f>G54+G55</f>
        <v>527.94719178000003</v>
      </c>
    </row>
    <row r="57" spans="1:7" x14ac:dyDescent="0.25">
      <c r="C57" s="7"/>
      <c r="D57" s="23"/>
      <c r="E57" s="23"/>
      <c r="G57" s="43"/>
    </row>
    <row r="58" spans="1:7" x14ac:dyDescent="0.25">
      <c r="A58" s="11" t="s">
        <v>67</v>
      </c>
      <c r="B58" s="2" t="s">
        <v>11</v>
      </c>
      <c r="C58" s="12" t="s">
        <v>16</v>
      </c>
      <c r="D58" s="23"/>
      <c r="E58" s="23"/>
      <c r="F58" s="25">
        <f>F56/F52</f>
        <v>12.356808489685497</v>
      </c>
      <c r="G58" s="47">
        <f>G56/G52</f>
        <v>14.686743682540866</v>
      </c>
    </row>
    <row r="59" spans="1:7" x14ac:dyDescent="0.25">
      <c r="D59" s="26"/>
      <c r="E59" s="25"/>
      <c r="F59" s="25"/>
      <c r="G59" s="43"/>
    </row>
    <row r="60" spans="1:7" x14ac:dyDescent="0.25">
      <c r="D60" s="26"/>
      <c r="E60" s="25"/>
      <c r="F60" s="25"/>
      <c r="G60" s="38"/>
    </row>
    <row r="61" spans="1:7" x14ac:dyDescent="0.25">
      <c r="D61" s="26"/>
      <c r="G61" s="38"/>
    </row>
    <row r="62" spans="1:7" hidden="1" x14ac:dyDescent="0.25">
      <c r="D62" s="26">
        <v>0</v>
      </c>
      <c r="E62" s="5"/>
      <c r="F62" s="6">
        <v>0</v>
      </c>
      <c r="G62" s="38">
        <v>0</v>
      </c>
    </row>
    <row r="63" spans="1:7" hidden="1" x14ac:dyDescent="0.25">
      <c r="B63" s="2" t="s">
        <v>0</v>
      </c>
      <c r="D63" s="26">
        <v>0</v>
      </c>
      <c r="F63" s="17">
        <v>0</v>
      </c>
      <c r="G63" s="38">
        <v>0</v>
      </c>
    </row>
    <row r="64" spans="1:7" hidden="1" x14ac:dyDescent="0.25">
      <c r="B64" s="2" t="s">
        <v>1</v>
      </c>
      <c r="D64" s="26">
        <v>0</v>
      </c>
      <c r="E64" s="27"/>
      <c r="F64" s="28">
        <v>0</v>
      </c>
      <c r="G64" s="38">
        <v>0</v>
      </c>
    </row>
    <row r="65" spans="1:7" hidden="1" x14ac:dyDescent="0.25">
      <c r="A65" s="11" t="s">
        <v>2</v>
      </c>
      <c r="B65" s="2" t="s">
        <v>3</v>
      </c>
      <c r="D65" s="26">
        <v>0</v>
      </c>
      <c r="E65" s="25"/>
      <c r="F65" s="25">
        <v>0</v>
      </c>
      <c r="G65" s="38">
        <v>0</v>
      </c>
    </row>
    <row r="66" spans="1:7" hidden="1" x14ac:dyDescent="0.25">
      <c r="D66" s="26">
        <v>0</v>
      </c>
      <c r="F66" s="17">
        <v>0</v>
      </c>
      <c r="G66" s="43">
        <v>0</v>
      </c>
    </row>
    <row r="67" spans="1:7" hidden="1" x14ac:dyDescent="0.25">
      <c r="B67" s="2" t="s">
        <v>4</v>
      </c>
      <c r="D67" s="26">
        <v>0</v>
      </c>
      <c r="F67" s="17">
        <v>0</v>
      </c>
      <c r="G67" s="43">
        <v>0</v>
      </c>
    </row>
    <row r="68" spans="1:7" hidden="1" x14ac:dyDescent="0.25">
      <c r="B68" s="1" t="s">
        <v>6</v>
      </c>
      <c r="D68" s="26">
        <v>0</v>
      </c>
      <c r="E68" s="27"/>
      <c r="F68" s="28">
        <v>0</v>
      </c>
      <c r="G68" s="43">
        <v>0</v>
      </c>
    </row>
    <row r="69" spans="1:7" hidden="1" x14ac:dyDescent="0.25">
      <c r="A69" s="11" t="s">
        <v>14</v>
      </c>
      <c r="B69" s="2" t="s">
        <v>8</v>
      </c>
      <c r="D69" s="26">
        <v>0</v>
      </c>
      <c r="E69" s="25"/>
      <c r="F69" s="25">
        <v>0</v>
      </c>
      <c r="G69" s="43">
        <v>0</v>
      </c>
    </row>
    <row r="70" spans="1:7" hidden="1" x14ac:dyDescent="0.25">
      <c r="D70" s="26">
        <v>0</v>
      </c>
      <c r="E70" s="25"/>
      <c r="F70" s="25">
        <v>0</v>
      </c>
      <c r="G70" s="43">
        <v>0</v>
      </c>
    </row>
    <row r="71" spans="1:7" hidden="1" x14ac:dyDescent="0.25">
      <c r="A71" s="11" t="s">
        <v>15</v>
      </c>
      <c r="B71" s="2" t="s">
        <v>6</v>
      </c>
      <c r="D71" s="26">
        <v>0</v>
      </c>
      <c r="E71" s="25"/>
      <c r="F71" s="25">
        <v>0</v>
      </c>
      <c r="G71" s="43">
        <v>0</v>
      </c>
    </row>
    <row r="72" spans="1:7" hidden="1" x14ac:dyDescent="0.25">
      <c r="B72" s="1"/>
      <c r="D72" s="26">
        <v>0</v>
      </c>
      <c r="E72" s="25"/>
      <c r="F72" s="25">
        <v>0</v>
      </c>
      <c r="G72" s="43">
        <v>0</v>
      </c>
    </row>
    <row r="73" spans="1:7" hidden="1" x14ac:dyDescent="0.25">
      <c r="D73" s="26">
        <v>0</v>
      </c>
      <c r="E73" s="25"/>
      <c r="F73" s="25">
        <v>0</v>
      </c>
      <c r="G73" s="43">
        <v>0</v>
      </c>
    </row>
    <row r="74" spans="1:7" hidden="1" x14ac:dyDescent="0.25">
      <c r="D74" s="26">
        <v>0</v>
      </c>
      <c r="F74" s="17">
        <v>0</v>
      </c>
      <c r="G74" s="43">
        <v>0</v>
      </c>
    </row>
    <row r="75" spans="1:7" x14ac:dyDescent="0.25">
      <c r="C75" s="3" t="s">
        <v>17</v>
      </c>
      <c r="D75" s="29"/>
      <c r="E75" s="26"/>
      <c r="F75" s="53" t="str">
        <f>+F32</f>
        <v>31 Dec. 2016</v>
      </c>
      <c r="G75" s="52" t="str">
        <f>+G32</f>
        <v>H1 2017</v>
      </c>
    </row>
    <row r="76" spans="1:7" x14ac:dyDescent="0.25">
      <c r="B76" s="2" t="s">
        <v>0</v>
      </c>
      <c r="C76" s="71" t="s">
        <v>34</v>
      </c>
      <c r="D76" s="7"/>
      <c r="E76" s="26"/>
      <c r="F76" s="16">
        <v>3780</v>
      </c>
      <c r="G76" s="37">
        <v>4144</v>
      </c>
    </row>
    <row r="77" spans="1:7" x14ac:dyDescent="0.25">
      <c r="B77" s="2" t="s">
        <v>1</v>
      </c>
      <c r="C77" s="71" t="s">
        <v>51</v>
      </c>
      <c r="D77" s="7"/>
      <c r="E77" s="26"/>
      <c r="F77" s="10">
        <v>1198</v>
      </c>
      <c r="G77" s="35">
        <v>1198</v>
      </c>
    </row>
    <row r="78" spans="1:7" x14ac:dyDescent="0.25">
      <c r="A78" s="11" t="s">
        <v>2</v>
      </c>
      <c r="B78" s="2" t="s">
        <v>3</v>
      </c>
      <c r="C78" s="72" t="s">
        <v>52</v>
      </c>
      <c r="D78" s="12"/>
      <c r="E78" s="26"/>
      <c r="F78" s="22">
        <f>F76+F77</f>
        <v>4978</v>
      </c>
      <c r="G78" s="41">
        <f>G76+G77</f>
        <v>5342</v>
      </c>
    </row>
    <row r="79" spans="1:7" x14ac:dyDescent="0.25">
      <c r="C79" s="71"/>
      <c r="D79" s="7"/>
      <c r="E79" s="26"/>
      <c r="F79" s="16"/>
      <c r="G79" s="37"/>
    </row>
    <row r="80" spans="1:7" x14ac:dyDescent="0.25">
      <c r="B80" s="2" t="s">
        <v>4</v>
      </c>
      <c r="C80" s="72" t="s">
        <v>53</v>
      </c>
      <c r="D80" s="12"/>
      <c r="E80" s="26"/>
      <c r="F80" s="22">
        <v>5121</v>
      </c>
      <c r="G80" s="41">
        <v>5511</v>
      </c>
    </row>
    <row r="81" spans="1:7" x14ac:dyDescent="0.25">
      <c r="C81" s="71"/>
      <c r="D81" s="7"/>
      <c r="E81" s="26"/>
      <c r="F81" s="30"/>
      <c r="G81" s="48"/>
    </row>
    <row r="82" spans="1:7" x14ac:dyDescent="0.25">
      <c r="A82" s="11" t="s">
        <v>18</v>
      </c>
      <c r="B82" s="2" t="s">
        <v>6</v>
      </c>
      <c r="C82" s="72" t="s">
        <v>19</v>
      </c>
      <c r="D82" s="12"/>
      <c r="E82" s="26"/>
      <c r="F82" s="18">
        <f>F80/F78</f>
        <v>1.0287263961430293</v>
      </c>
      <c r="G82" s="39">
        <f>G80/G78</f>
        <v>1.0316360913515537</v>
      </c>
    </row>
    <row r="83" spans="1:7" x14ac:dyDescent="0.25">
      <c r="A83" s="11" t="s">
        <v>20</v>
      </c>
      <c r="B83" s="2" t="s">
        <v>8</v>
      </c>
      <c r="C83" s="72" t="s">
        <v>21</v>
      </c>
      <c r="D83" s="12"/>
      <c r="E83" s="26"/>
      <c r="F83" s="31">
        <f>F80-F78</f>
        <v>143</v>
      </c>
      <c r="G83" s="49">
        <f>G80-G78</f>
        <v>169</v>
      </c>
    </row>
    <row r="84" spans="1:7" x14ac:dyDescent="0.25">
      <c r="D84" s="12"/>
      <c r="E84" s="32"/>
      <c r="F84" s="31"/>
      <c r="G84" s="49"/>
    </row>
    <row r="85" spans="1:7" x14ac:dyDescent="0.25">
      <c r="D85" s="12"/>
      <c r="E85" s="32"/>
      <c r="F85" s="31"/>
      <c r="G85" s="49"/>
    </row>
    <row r="86" spans="1:7" x14ac:dyDescent="0.25">
      <c r="D86" s="29"/>
      <c r="E86" s="32"/>
      <c r="F86" s="53" t="str">
        <f>+F75</f>
        <v>31 Dec. 2016</v>
      </c>
      <c r="G86" s="52" t="str">
        <f>+G75</f>
        <v>H1 2017</v>
      </c>
    </row>
    <row r="87" spans="1:7" x14ac:dyDescent="0.25">
      <c r="B87" s="2" t="s">
        <v>0</v>
      </c>
      <c r="C87" s="24" t="s">
        <v>54</v>
      </c>
      <c r="D87" s="7"/>
      <c r="E87" s="32"/>
      <c r="F87" s="33">
        <v>6299</v>
      </c>
      <c r="G87" s="50">
        <v>6796.3075580000004</v>
      </c>
    </row>
    <row r="88" spans="1:7" x14ac:dyDescent="0.25">
      <c r="B88" s="2" t="s">
        <v>1</v>
      </c>
      <c r="C88" s="24" t="s">
        <v>23</v>
      </c>
      <c r="D88" s="7"/>
      <c r="E88" s="32"/>
      <c r="F88" s="33">
        <v>3338</v>
      </c>
      <c r="G88" s="50">
        <v>3504.3038986717502</v>
      </c>
    </row>
    <row r="89" spans="1:7" x14ac:dyDescent="0.25">
      <c r="A89" s="11" t="s">
        <v>29</v>
      </c>
      <c r="B89" s="2" t="s">
        <v>3</v>
      </c>
      <c r="C89" s="12" t="s">
        <v>30</v>
      </c>
      <c r="D89" s="7"/>
      <c r="E89" s="67"/>
      <c r="F89" s="68">
        <f>F87/F88</f>
        <v>1.8870581186339126</v>
      </c>
      <c r="G89" s="66">
        <f>G87/G88</f>
        <v>1.9394172864334145</v>
      </c>
    </row>
    <row r="90" spans="1:7" x14ac:dyDescent="0.25">
      <c r="D90" s="32"/>
      <c r="E90" s="31"/>
      <c r="F90" s="31"/>
      <c r="G90" s="1"/>
    </row>
    <row r="91" spans="1:7" x14ac:dyDescent="0.25">
      <c r="C91" s="12"/>
      <c r="D91" s="32"/>
      <c r="E91" s="31"/>
      <c r="F91" s="31"/>
      <c r="G91" s="1"/>
    </row>
    <row r="92" spans="1:7" x14ac:dyDescent="0.25">
      <c r="C92" s="12"/>
      <c r="D92" s="32"/>
      <c r="E92" s="31"/>
      <c r="F92" s="31"/>
      <c r="G92" s="1"/>
    </row>
    <row r="93" spans="1:7" x14ac:dyDescent="0.25">
      <c r="C93" s="3" t="s">
        <v>84</v>
      </c>
      <c r="D93" s="32"/>
      <c r="E93" s="53" t="str">
        <f>+E3</f>
        <v>H1 2016</v>
      </c>
      <c r="G93" s="53" t="str">
        <f>+G3</f>
        <v>H1 2017</v>
      </c>
    </row>
    <row r="94" spans="1:7" x14ac:dyDescent="0.25">
      <c r="B94" s="2" t="s">
        <v>0</v>
      </c>
      <c r="C94" s="12" t="s">
        <v>85</v>
      </c>
      <c r="D94" s="32"/>
      <c r="E94" s="31">
        <v>1147.8554140000001</v>
      </c>
      <c r="G94" s="49">
        <v>1272</v>
      </c>
    </row>
    <row r="95" spans="1:7" x14ac:dyDescent="0.25">
      <c r="C95" s="7"/>
      <c r="D95" s="58"/>
      <c r="E95" s="33"/>
      <c r="G95" s="50"/>
    </row>
    <row r="96" spans="1:7" x14ac:dyDescent="0.25">
      <c r="B96" s="2" t="s">
        <v>1</v>
      </c>
      <c r="C96" s="24" t="s">
        <v>69</v>
      </c>
      <c r="D96" s="58"/>
      <c r="E96" s="33">
        <v>-878.483836</v>
      </c>
      <c r="G96" s="50">
        <v>-955</v>
      </c>
    </row>
    <row r="97" spans="1:7" x14ac:dyDescent="0.25">
      <c r="C97" s="24"/>
      <c r="D97" s="58"/>
      <c r="E97" s="33"/>
      <c r="G97" s="50"/>
    </row>
    <row r="98" spans="1:7" x14ac:dyDescent="0.25">
      <c r="B98" s="2" t="s">
        <v>3</v>
      </c>
      <c r="C98" s="24" t="s">
        <v>70</v>
      </c>
      <c r="E98" s="33">
        <v>9.5525490000000008</v>
      </c>
      <c r="G98" s="50">
        <v>12</v>
      </c>
    </row>
    <row r="99" spans="1:7" x14ac:dyDescent="0.25">
      <c r="B99" s="2" t="s">
        <v>4</v>
      </c>
      <c r="C99" s="24" t="s">
        <v>71</v>
      </c>
      <c r="E99" s="33">
        <v>30.918230999999999</v>
      </c>
      <c r="G99" s="50">
        <v>31</v>
      </c>
    </row>
    <row r="100" spans="1:7" x14ac:dyDescent="0.25">
      <c r="B100" s="2" t="s">
        <v>6</v>
      </c>
      <c r="C100" s="24" t="s">
        <v>72</v>
      </c>
      <c r="E100" s="59">
        <v>-2.8253789999999999</v>
      </c>
      <c r="G100" s="60">
        <v>1</v>
      </c>
    </row>
    <row r="101" spans="1:7" x14ac:dyDescent="0.25">
      <c r="A101" s="11" t="s">
        <v>86</v>
      </c>
      <c r="B101" s="2" t="s">
        <v>8</v>
      </c>
      <c r="C101" s="24" t="s">
        <v>73</v>
      </c>
      <c r="E101" s="33">
        <f>E98+E99+E100</f>
        <v>37.645401</v>
      </c>
      <c r="G101" s="50">
        <f>G98+G99+G100</f>
        <v>44</v>
      </c>
    </row>
    <row r="102" spans="1:7" x14ac:dyDescent="0.25">
      <c r="C102" s="7"/>
      <c r="E102" s="33"/>
      <c r="G102" s="50"/>
    </row>
    <row r="103" spans="1:7" x14ac:dyDescent="0.25">
      <c r="A103" s="11" t="s">
        <v>87</v>
      </c>
      <c r="B103" s="2" t="s">
        <v>10</v>
      </c>
      <c r="C103" s="12" t="s">
        <v>74</v>
      </c>
      <c r="D103" s="26"/>
      <c r="E103" s="31">
        <f>E96+E101+1</f>
        <v>-839.838435</v>
      </c>
      <c r="G103" s="49">
        <f>G96+G101</f>
        <v>-911</v>
      </c>
    </row>
    <row r="104" spans="1:7" x14ac:dyDescent="0.25">
      <c r="E104" s="33"/>
      <c r="G104" s="50"/>
    </row>
    <row r="105" spans="1:7" x14ac:dyDescent="0.25">
      <c r="B105" s="2" t="s">
        <v>11</v>
      </c>
      <c r="C105" s="24" t="s">
        <v>75</v>
      </c>
      <c r="E105" s="33">
        <v>20</v>
      </c>
      <c r="G105" s="50">
        <v>15</v>
      </c>
    </row>
    <row r="106" spans="1:7" x14ac:dyDescent="0.25">
      <c r="B106" s="2" t="s">
        <v>12</v>
      </c>
      <c r="C106" s="24" t="s">
        <v>76</v>
      </c>
      <c r="E106" s="59">
        <v>-190</v>
      </c>
      <c r="G106" s="60">
        <v>-199</v>
      </c>
    </row>
    <row r="107" spans="1:7" x14ac:dyDescent="0.25">
      <c r="A107" s="11" t="s">
        <v>88</v>
      </c>
      <c r="B107" s="2" t="s">
        <v>24</v>
      </c>
      <c r="C107" s="12" t="s">
        <v>77</v>
      </c>
      <c r="D107" s="26"/>
      <c r="E107" s="31">
        <f>E105+E106</f>
        <v>-170</v>
      </c>
      <c r="G107" s="49">
        <f>G105+G106</f>
        <v>-184</v>
      </c>
    </row>
    <row r="108" spans="1:7" x14ac:dyDescent="0.25">
      <c r="E108" s="33"/>
      <c r="G108" s="50"/>
    </row>
    <row r="109" spans="1:7" x14ac:dyDescent="0.25">
      <c r="B109" s="2" t="s">
        <v>25</v>
      </c>
      <c r="C109" s="24" t="s">
        <v>78</v>
      </c>
      <c r="E109" s="33">
        <v>-100</v>
      </c>
      <c r="G109" s="50">
        <v>-99</v>
      </c>
    </row>
    <row r="110" spans="1:7" x14ac:dyDescent="0.25">
      <c r="B110" s="2" t="s">
        <v>26</v>
      </c>
      <c r="C110" s="24" t="s">
        <v>79</v>
      </c>
      <c r="E110" s="59">
        <v>4</v>
      </c>
      <c r="G110" s="60">
        <v>4</v>
      </c>
    </row>
    <row r="111" spans="1:7" x14ac:dyDescent="0.25">
      <c r="A111" s="11" t="s">
        <v>89</v>
      </c>
      <c r="B111" s="2" t="s">
        <v>27</v>
      </c>
      <c r="C111" s="61" t="s">
        <v>80</v>
      </c>
      <c r="D111" s="26"/>
      <c r="E111" s="31">
        <f>E109+E110</f>
        <v>-96</v>
      </c>
      <c r="G111" s="49">
        <f>G109+G110</f>
        <v>-95</v>
      </c>
    </row>
    <row r="112" spans="1:7" x14ac:dyDescent="0.25">
      <c r="C112" s="24"/>
      <c r="E112" s="33"/>
      <c r="G112" s="50"/>
    </row>
    <row r="113" spans="1:7" x14ac:dyDescent="0.25">
      <c r="A113" s="11" t="s">
        <v>96</v>
      </c>
      <c r="B113" s="2" t="s">
        <v>28</v>
      </c>
      <c r="C113" s="24" t="s">
        <v>81</v>
      </c>
      <c r="E113" s="21">
        <f>-E103/E94</f>
        <v>0.7316587304958253</v>
      </c>
      <c r="G113" s="62">
        <f>-G103/G94</f>
        <v>0.7161949685534591</v>
      </c>
    </row>
    <row r="114" spans="1:7" x14ac:dyDescent="0.25">
      <c r="A114" s="11" t="s">
        <v>95</v>
      </c>
      <c r="B114" s="2" t="s">
        <v>90</v>
      </c>
      <c r="C114" s="24" t="s">
        <v>83</v>
      </c>
      <c r="E114" s="21">
        <f>-E107/E94</f>
        <v>0.14810227658167405</v>
      </c>
      <c r="G114" s="62">
        <f>-G107/G94</f>
        <v>0.14465408805031446</v>
      </c>
    </row>
    <row r="115" spans="1:7" x14ac:dyDescent="0.25">
      <c r="A115" s="11" t="s">
        <v>94</v>
      </c>
      <c r="B115" s="2" t="s">
        <v>91</v>
      </c>
      <c r="C115" s="24" t="s">
        <v>82</v>
      </c>
      <c r="E115" s="21">
        <f>-E111/E94</f>
        <v>8.3634226775533588E-2</v>
      </c>
      <c r="G115" s="62">
        <f>-G111/G94</f>
        <v>7.4685534591194966E-2</v>
      </c>
    </row>
    <row r="116" spans="1:7" x14ac:dyDescent="0.25">
      <c r="A116" s="11" t="s">
        <v>93</v>
      </c>
      <c r="B116" s="2" t="s">
        <v>92</v>
      </c>
      <c r="C116" s="61" t="s">
        <v>84</v>
      </c>
      <c r="D116" s="26"/>
      <c r="E116" s="63">
        <f>E113+E114+E115+0.001</f>
        <v>0.96439523385303294</v>
      </c>
      <c r="G116" s="39">
        <f>G113+G114+G115</f>
        <v>0.93553459119496851</v>
      </c>
    </row>
    <row r="117" spans="1:7" x14ac:dyDescent="0.25">
      <c r="E117" s="21"/>
      <c r="G117" s="21"/>
    </row>
    <row r="120" spans="1:7" x14ac:dyDescent="0.25">
      <c r="C120" s="3" t="s">
        <v>97</v>
      </c>
      <c r="E120" s="53" t="str">
        <f>+E93</f>
        <v>H1 2016</v>
      </c>
      <c r="G120" s="52" t="str">
        <f>+G93</f>
        <v>H1 2017</v>
      </c>
    </row>
    <row r="121" spans="1:7" x14ac:dyDescent="0.25">
      <c r="B121" s="2" t="s">
        <v>0</v>
      </c>
      <c r="C121" s="7" t="s">
        <v>98</v>
      </c>
      <c r="E121" s="9">
        <v>224.28432711476248</v>
      </c>
      <c r="G121" s="50">
        <v>288.83236796249997</v>
      </c>
    </row>
    <row r="122" spans="1:7" x14ac:dyDescent="0.25">
      <c r="B122" s="2" t="s">
        <v>1</v>
      </c>
      <c r="C122" s="7" t="s">
        <v>32</v>
      </c>
      <c r="E122" s="10">
        <v>-17</v>
      </c>
      <c r="G122" s="60">
        <v>-17</v>
      </c>
    </row>
    <row r="123" spans="1:7" x14ac:dyDescent="0.25">
      <c r="A123" s="11" t="s">
        <v>114</v>
      </c>
      <c r="B123" s="1" t="s">
        <v>3</v>
      </c>
      <c r="C123" s="12" t="s">
        <v>37</v>
      </c>
      <c r="E123" s="14">
        <f>SUM(E121:E122)</f>
        <v>207.28432711476248</v>
      </c>
      <c r="G123" s="49">
        <f>SUM(G121:G122)</f>
        <v>271.83236796249997</v>
      </c>
    </row>
    <row r="124" spans="1:7" x14ac:dyDescent="0.25">
      <c r="A124" s="2"/>
      <c r="B124" s="1"/>
      <c r="C124" s="12"/>
      <c r="G124" s="50"/>
    </row>
    <row r="125" spans="1:7" x14ac:dyDescent="0.25">
      <c r="B125" s="1" t="s">
        <v>4</v>
      </c>
      <c r="C125" s="24" t="s">
        <v>100</v>
      </c>
      <c r="E125" s="9">
        <v>150000000</v>
      </c>
      <c r="G125" s="50">
        <v>146933701.65745857</v>
      </c>
    </row>
    <row r="126" spans="1:7" x14ac:dyDescent="0.25">
      <c r="A126" s="11" t="s">
        <v>115</v>
      </c>
      <c r="B126" s="2" t="s">
        <v>6</v>
      </c>
      <c r="C126" s="61" t="s">
        <v>103</v>
      </c>
      <c r="D126" s="26"/>
      <c r="E126" s="64">
        <f>E123*1000000/E125</f>
        <v>1.3818955140984166</v>
      </c>
      <c r="G126" s="65">
        <f>G123*1000000/G125</f>
        <v>1.8500341643621918</v>
      </c>
    </row>
    <row r="130" spans="1:7" x14ac:dyDescent="0.25">
      <c r="C130" s="3" t="s">
        <v>99</v>
      </c>
      <c r="E130" s="53" t="str">
        <f>+E120</f>
        <v>H1 2016</v>
      </c>
      <c r="G130" s="52" t="str">
        <f>+G120</f>
        <v>H1 2017</v>
      </c>
    </row>
    <row r="131" spans="1:7" x14ac:dyDescent="0.25">
      <c r="B131" s="2" t="s">
        <v>0</v>
      </c>
      <c r="C131" s="7" t="s">
        <v>101</v>
      </c>
      <c r="E131" s="9"/>
      <c r="G131" s="50"/>
    </row>
    <row r="132" spans="1:7" x14ac:dyDescent="0.25">
      <c r="B132" s="2" t="s">
        <v>1</v>
      </c>
      <c r="C132" s="24" t="s">
        <v>100</v>
      </c>
      <c r="E132" s="10"/>
      <c r="G132" s="60"/>
    </row>
    <row r="133" spans="1:7" x14ac:dyDescent="0.25">
      <c r="A133" s="74" t="s">
        <v>29</v>
      </c>
      <c r="B133" s="1" t="s">
        <v>3</v>
      </c>
      <c r="C133" s="12" t="s">
        <v>102</v>
      </c>
      <c r="E133" s="69" t="s">
        <v>110</v>
      </c>
      <c r="G133" s="70" t="s">
        <v>110</v>
      </c>
    </row>
    <row r="137" spans="1:7" x14ac:dyDescent="0.25">
      <c r="C137" s="3" t="s">
        <v>104</v>
      </c>
      <c r="E137" s="53" t="str">
        <f>+E130</f>
        <v>H1 2016</v>
      </c>
      <c r="G137" s="52" t="str">
        <f>+G130</f>
        <v>H1 2017</v>
      </c>
    </row>
    <row r="138" spans="1:7" x14ac:dyDescent="0.25">
      <c r="B138" s="2" t="s">
        <v>0</v>
      </c>
      <c r="C138" s="7" t="s">
        <v>105</v>
      </c>
      <c r="E138" s="9">
        <v>381</v>
      </c>
      <c r="G138" s="50">
        <v>397</v>
      </c>
    </row>
    <row r="139" spans="1:7" x14ac:dyDescent="0.25">
      <c r="B139" s="2" t="s">
        <v>1</v>
      </c>
      <c r="C139" s="24" t="s">
        <v>100</v>
      </c>
      <c r="E139" s="16">
        <v>150000000</v>
      </c>
      <c r="G139" s="50">
        <v>146933701.65745857</v>
      </c>
    </row>
    <row r="140" spans="1:7" x14ac:dyDescent="0.25">
      <c r="A140" s="74" t="s">
        <v>29</v>
      </c>
      <c r="B140" s="1" t="s">
        <v>3</v>
      </c>
      <c r="C140" s="12" t="s">
        <v>106</v>
      </c>
      <c r="E140" s="69">
        <f>E138*1000000/E139</f>
        <v>2.54</v>
      </c>
      <c r="G140" s="70">
        <f>G138*1000000/G139</f>
        <v>2.7018988531678887</v>
      </c>
    </row>
  </sheetData>
  <pageMargins left="0.25" right="0.25" top="0.75" bottom="0.75" header="0.3" footer="0.3"/>
  <pageSetup paperSize="256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HALF YEAR 2017</vt:lpstr>
      <vt:lpstr>'HALF YEAR 2017'!Afdrukbereik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Scholten B.J. (Barth)</cp:lastModifiedBy>
  <cp:lastPrinted>2017-08-28T13:35:20Z</cp:lastPrinted>
  <dcterms:created xsi:type="dcterms:W3CDTF">2016-06-20T09:01:04Z</dcterms:created>
  <dcterms:modified xsi:type="dcterms:W3CDTF">2017-08-29T16:10:10Z</dcterms:modified>
</cp:coreProperties>
</file>