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FY 2021\4. Tabellen website\"/>
    </mc:Choice>
  </mc:AlternateContent>
  <xr:revisionPtr revIDLastSave="0" documentId="13_ncr:1_{2F83F77B-FD0B-4F26-BA21-57A264B50B1A}" xr6:coauthVersionLast="46" xr6:coauthVersionMax="46" xr10:uidLastSave="{00000000-0000-0000-0000-000000000000}"/>
  <bookViews>
    <workbookView xWindow="1695" yWindow="1470" windowWidth="21600" windowHeight="11505" xr2:uid="{00000000-000D-0000-FFFF-FFFF00000000}"/>
  </bookViews>
  <sheets>
    <sheet name="FY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'[1]VPB Berekening'!#REF!</definedName>
    <definedName name="\A">#REF!</definedName>
    <definedName name="\r">#N/A</definedName>
    <definedName name="\s">#N/A</definedName>
    <definedName name="\t">#REF!</definedName>
    <definedName name="___df2">[2]Invoerformulier!#REF!</definedName>
    <definedName name="___df3">[3]Invoerformulier!#REF!</definedName>
    <definedName name="___df4">[3]Invoerformulier!#REF!</definedName>
    <definedName name="___df5">[3]Invoerformulier!#REF!</definedName>
    <definedName name="___df6">[4]Lijsten!$A$2:$A$25</definedName>
    <definedName name="__All01">#REF!</definedName>
    <definedName name="__All02">#REF!</definedName>
    <definedName name="__All03">#REF!</definedName>
    <definedName name="__All04">#REF!</definedName>
    <definedName name="__All06">#REF!</definedName>
    <definedName name="__df2">[2]Invoerformulier!#REF!</definedName>
    <definedName name="__df3">[3]Invoerformulier!#REF!</definedName>
    <definedName name="__df4">[3]Invoerformulier!#REF!</definedName>
    <definedName name="__df5">[3]Invoerformulier!#REF!</definedName>
    <definedName name="__df6">[4]Lijsten!$A$2:$A$25</definedName>
    <definedName name="__PAG1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RU2523">#REF!</definedName>
    <definedName name="__RU5363">#REF!</definedName>
    <definedName name="__RU5364">#REF!</definedName>
    <definedName name="__RU5365">#REF!</definedName>
    <definedName name="__RU5736">#REF!</definedName>
    <definedName name="__RU5738">#REF!</definedName>
    <definedName name="__RU5741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df2">[5]Invoerformulier!#REF!</definedName>
    <definedName name="_df3">[6]Invoerformulier!#REF!</definedName>
    <definedName name="_df4">[6]Invoerformulier!#REF!</definedName>
    <definedName name="_df5">[6]Invoerformulier!#REF!</definedName>
    <definedName name="_df6">[7]Lijsten!$A$2:$A$25</definedName>
    <definedName name="_Order1" hidden="1">0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v3" hidden="1">{"BRIEF",#N/A,FALSE,"BRIEF";"OFFBAL",#N/A,FALSE,"OFFBAL"}</definedName>
    <definedName name="a">[8]Download!$M$1:$M$65536</definedName>
    <definedName name="Account">#REF!</definedName>
    <definedName name="_xlnm.Print_Area" localSheetId="0">'FY 2021'!$A$1:$G$139</definedName>
    <definedName name="Afdrukbereik_MI">#REF!</definedName>
    <definedName name="Algemene_loonstijging">[9]Invoerformulier!#REF!</definedName>
    <definedName name="All_entity">[10]Download!$H$1:$H$65536</definedName>
    <definedName name="All_Entity_FASR">#REF!</definedName>
    <definedName name="All_Entity2">'[11]Download BS'!$B$1:$B$65536</definedName>
    <definedName name="Allocatie">#REF!</definedName>
    <definedName name="AllocatieA">#REF!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'[11]Download BS'!$L$1:$L$65536</definedName>
    <definedName name="Amount3">#REF!</definedName>
    <definedName name="AmountQ2">[12]InputSMS!#REF!</definedName>
    <definedName name="AmountQ3">[12]InputSMS!#REF!</definedName>
    <definedName name="AmountQ4">[12]InputSMS!#REF!</definedName>
    <definedName name="AmountS">#REF!</definedName>
    <definedName name="AmountW">#REF!</definedName>
    <definedName name="anscount" hidden="1">1</definedName>
    <definedName name="AR">#REF!</definedName>
    <definedName name="ATSEUR">13.7603</definedName>
    <definedName name="BEFEUR">40.3399</definedName>
    <definedName name="BESTAAN">#REF!</definedName>
    <definedName name="BESTAANFOUT">#REF!</definedName>
    <definedName name="BoekJaar">[13]Beheer!$E$1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Mensualisé">[14]Maquette!$A:$IV</definedName>
    <definedName name="BYTES">#REF!</definedName>
    <definedName name="CFMDSPBLOCK">#REF!</definedName>
    <definedName name="CFMITEM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TR">#REF!</definedName>
    <definedName name="Dagen">#REF!</definedName>
    <definedName name="Delta_VR_02">[3]Invoerformulier!#REF!</definedName>
    <definedName name="Delta_VR_02_">[2]Invoerformulier!#REF!</definedName>
    <definedName name="DEMEUR">1.95583</definedName>
    <definedName name="df">[3]Invoerformulier!#REF!</definedName>
    <definedName name="DKKEUR">7.24413</definedName>
    <definedName name="DM">#REF!</definedName>
    <definedName name="DNB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Elim2">#REF!</definedName>
    <definedName name="Elimin">#REF!</definedName>
    <definedName name="Eliminate">'[15]Download BS'!#REF!</definedName>
    <definedName name="ESPEUR">166.386</definedName>
    <definedName name="EUREUR">1</definedName>
    <definedName name="FIMEUR">5.94573</definedName>
    <definedName name="FL">#REF!</definedName>
    <definedName name="Fouten">#REF!</definedName>
    <definedName name="FPR">#REF!</definedName>
    <definedName name="FPRSTART">#REF!</definedName>
    <definedName name="FRFEUR">6.55957</definedName>
    <definedName name="GBPEUR">0.638204</definedName>
    <definedName name="Gekozen_rentetermijnstructuur">[3]Invoerformulier!#REF!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uideRoundNumber">5</definedName>
    <definedName name="hfdverd">'[16]gemverm 1997'!#REF!</definedName>
    <definedName name="hhh">#REF!</definedName>
    <definedName name="HLPMUNTCODE">#REF!</definedName>
    <definedName name="HULPCEL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[9]Invoerformulier!#REF!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[17]J604!#REF!</definedName>
    <definedName name="J604_c09">[17]J604!#REF!</definedName>
    <definedName name="J801_c01">#REF!</definedName>
    <definedName name="J801_c02">#REF!</definedName>
    <definedName name="J801_c03">#REF!</definedName>
    <definedName name="J801_c04">#REF!</definedName>
    <definedName name="J801_c05">[17]J801!#REF!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[18]J902!#REF!</definedName>
    <definedName name="J902_c07">[18]J902!#REF!</definedName>
    <definedName name="J903_c03">[18]J903!#REF!</definedName>
    <definedName name="J903_c04">[18]J903!#REF!</definedName>
    <definedName name="J903_c05">[18]J903!#REF!</definedName>
    <definedName name="Ja">[19]Instructie!#REF!</definedName>
    <definedName name="jaar">[20]Beheer!$E$1</definedName>
    <definedName name="JANEE">[21]VSJ125!#REF!</definedName>
    <definedName name="jjj">#REF!</definedName>
    <definedName name="JN">#REF!</definedName>
    <definedName name="JPYEUR">131.418</definedName>
    <definedName name="Keuze_Overlevingstafel">[3]Invoerformulier!#REF!</definedName>
    <definedName name="kkk">#REF!</definedName>
    <definedName name="KVORG">'[1]Org Particulier 4e kw 1997'!#REF!</definedName>
    <definedName name="LIQBNK02">#REF!</definedName>
    <definedName name="LIQBNK03">#REF!</definedName>
    <definedName name="LIQBNK04">#REF!</definedName>
    <definedName name="LIQBNK06">#REF!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FEUR">40.3399</definedName>
    <definedName name="MAAKKEUZE">[21]VSJ125!#REF!</definedName>
    <definedName name="Maanden">#REF!</definedName>
    <definedName name="Marktconforme_opslag">[3]Invoerformulier!#REF!</definedName>
    <definedName name="MATRIX">#REF!</definedName>
    <definedName name="MATRIXSTART">#REF!</definedName>
    <definedName name="MATRIXSUM">#REF!</definedName>
    <definedName name="MATRIXSUMSTART">#REF!</definedName>
    <definedName name="mict">#REF!</definedName>
    <definedName name="Motor">'[22]TVNL Overzicht'!$N$21:$N$22,'[22]TVNL Overzicht'!$N$29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naam">#REF!</definedName>
    <definedName name="NLGEUR">2.20371</definedName>
    <definedName name="NOKEUR">9.010153</definedName>
    <definedName name="NOTITIE">#REF!</definedName>
    <definedName name="OMG">[23]Versiebeheer!$E$3</definedName>
    <definedName name="OPTCODETYPE">#REF!</definedName>
    <definedName name="OPTISO3ITEM">#REF!</definedName>
    <definedName name="OPTMUNTCODE">#REF!</definedName>
    <definedName name="OPTRANGE">#REF!</definedName>
    <definedName name="ovbelegeenh">#REF!</definedName>
    <definedName name="OVBLK">'[1]Cat Particulier 4e kw 1997'!#REF!</definedName>
    <definedName name="OVBLKORG">'[1]Org Particulier 4e kw 1997'!#REF!</definedName>
    <definedName name="PER">[24]C!$B$142</definedName>
    <definedName name="Print_Area_2">#REF!</definedName>
    <definedName name="PTEEUR">200.482</definedName>
    <definedName name="RA">'[25]Balans Q3 2011'!#REF!</definedName>
    <definedName name="RB">'[25]Balans Q3 2011'!#REF!</definedName>
    <definedName name="RC">'[25]Balans Q3 2011'!#REF!</definedName>
    <definedName name="RD">'[25]Balans Q3 2011'!#REF!</definedName>
    <definedName name="RE">'[25]Balans Q3 2011'!#REF!</definedName>
    <definedName name="Rep_year">[26]General!$C$8</definedName>
    <definedName name="RESULT">#REF!</definedName>
    <definedName name="Resultatenrekening">'[25]Balans Q3 2011'!#REF!</definedName>
    <definedName name="RF">'[25]Balans Q3 2011'!#REF!</definedName>
    <definedName name="RG">'[25]Balans Q3 2011'!#REF!</definedName>
    <definedName name="RH">'[25]Balans Q3 2011'!#REF!</definedName>
    <definedName name="RI">'[25]Balans Q3 2011'!#REF!</definedName>
    <definedName name="RIBESVERSIE">#REF!</definedName>
    <definedName name="RIBESVERSIEKORT">#REF!</definedName>
    <definedName name="RJ">'[25]Balans Q3 2011'!#REF!</definedName>
    <definedName name="RKK">'[25]Balans Q3 2011'!#REF!</definedName>
    <definedName name="RL">'[25]Balans Q3 2011'!#REF!</definedName>
    <definedName name="RM">'[25]Balans Q3 2011'!#REF!</definedName>
    <definedName name="RN">'[25]Balans Q3 2011'!#REF!</definedName>
    <definedName name="RO">'[25]Balans Q3 2011'!#REF!</definedName>
    <definedName name="RP">'[25]Balans Q3 2011'!#REF!</definedName>
    <definedName name="RQ">'[25]Balans Q3 2011'!#REF!</definedName>
    <definedName name="RR">'[25]Balans Q3 2011'!#REF!</definedName>
    <definedName name="RS">'[25]Balans Q3 2011'!#REF!</definedName>
    <definedName name="RT">'[25]Balans Q3 2011'!#REF!</definedName>
    <definedName name="RTS">[4]Lijsten!$A$2:$A$25</definedName>
    <definedName name="Scaling">'[26]Financial Input'!$AB$6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EKEUR">8.47321</definedName>
    <definedName name="selcons2">#REF!</definedName>
    <definedName name="Soort_instelling">[27]Invoerformulier!$B$6</definedName>
    <definedName name="Spec2">[12]InputSMS!#REF!</definedName>
    <definedName name="specificatie">#REF!</definedName>
    <definedName name="SR_TOT">[12]InputSMS!#REF!</definedName>
    <definedName name="sterftetafels">[28]Tafels!#REF!</definedName>
    <definedName name="stop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VOPSLAFDR">#REF!</definedName>
    <definedName name="SWAKTIEF">#REF!</definedName>
    <definedName name="SWALL">#REF!</definedName>
    <definedName name="SWCOMBINE">#REF!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WK1">#REF!</definedName>
    <definedName name="T2_CapGains">#REF!</definedName>
    <definedName name="T2_Intrest">#REF!</definedName>
    <definedName name="Tabel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oegewWbNamen">#REF!</definedName>
    <definedName name="Toewijzing">#REF!</definedName>
    <definedName name="UGV">'[1]Cat Particulier 4e kw 1997'!#REF!</definedName>
    <definedName name="UGVORG">'[1]Org Particulier 4e kw 1997'!#REF!</definedName>
    <definedName name="USDEUR">1.045</definedName>
    <definedName name="UserNamen">#REF!</definedName>
    <definedName name="VANBU_saldi_TECHN_VOORZ_per_produkt">#REF!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IP">'[1]Cat Particulier 4e kw 1997'!#REF!</definedName>
    <definedName name="VIPORG">'[1]Org Particulier 4e kw 1997'!#REF!</definedName>
    <definedName name="Voortgang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[21]VSJ125!#REF!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001_c01">#REF!</definedName>
    <definedName name="W001_c02">#REF!</definedName>
    <definedName name="W001_c03">#REF!</definedName>
    <definedName name="WbNamen">#REF!</definedName>
    <definedName name="WbNamenVoortgang">#REF!</definedName>
    <definedName name="WRDGRSLAG">#REF!</definedName>
    <definedName name="wrn.TEST." hidden="1">{"BRIEF",#N/A,FALSE,"BRIEF";"OFFBAL",#N/A,FALSE,"OFFBAL"}</definedName>
    <definedName name="WTV_All">#REF!</definedName>
    <definedName name="WTV_Elim">#REF!</definedName>
    <definedName name="X">#REF!</definedName>
    <definedName name="ZKT">#REF!</definedName>
    <definedName name="ZKTMATRIX">#REF!</definedName>
    <definedName name="ZK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2" i="1" l="1"/>
  <c r="F8" i="1" l="1"/>
  <c r="G10" i="1" l="1"/>
  <c r="F48" i="1" l="1"/>
  <c r="F129" i="1" l="1"/>
  <c r="F142" i="1" s="1"/>
  <c r="E155" i="1" l="1"/>
  <c r="G155" i="1"/>
  <c r="G149" i="1" l="1"/>
  <c r="F149" i="1"/>
  <c r="G142" i="1" l="1"/>
  <c r="G129" i="1"/>
  <c r="G136" i="1"/>
  <c r="G119" i="1"/>
  <c r="G92" i="1"/>
  <c r="G86" i="1"/>
  <c r="G75" i="1"/>
  <c r="G48" i="1"/>
  <c r="G32" i="1"/>
  <c r="F136" i="1"/>
  <c r="F119" i="1"/>
  <c r="F92" i="1"/>
  <c r="D21" i="1" l="1"/>
  <c r="G8" i="1" l="1"/>
  <c r="E8" i="1"/>
  <c r="F155" i="1" l="1"/>
  <c r="F86" i="1"/>
  <c r="F32" i="1"/>
  <c r="F75" i="1"/>
  <c r="F21" i="1"/>
  <c r="G16" i="1" l="1"/>
  <c r="G21" i="1" s="1"/>
  <c r="E16" i="1"/>
  <c r="E21" i="1" s="1"/>
  <c r="G89" i="1" l="1"/>
  <c r="G52" i="1" l="1"/>
  <c r="G35" i="1" l="1"/>
  <c r="G40" i="1" s="1"/>
  <c r="G56" i="1" l="1"/>
  <c r="G58" i="1" s="1"/>
  <c r="G22" i="1"/>
  <c r="G25" i="1" s="1"/>
  <c r="G158" i="1" l="1"/>
  <c r="F158" i="1" l="1"/>
  <c r="F162" i="1" l="1"/>
  <c r="F35" i="1"/>
  <c r="F40" i="1" s="1"/>
  <c r="F22" i="1"/>
  <c r="F25" i="1" l="1"/>
  <c r="G26" i="1" s="1"/>
  <c r="F44" i="1"/>
  <c r="F78" i="1"/>
  <c r="F82" i="1" l="1"/>
  <c r="F83" i="1"/>
  <c r="G44" i="1" l="1"/>
  <c r="G78" i="1"/>
  <c r="G83" i="1" l="1"/>
  <c r="G82" i="1"/>
  <c r="E158" i="1" l="1"/>
  <c r="F110" i="1"/>
  <c r="F114" i="1" s="1"/>
  <c r="F100" i="1"/>
  <c r="F56" i="1"/>
  <c r="E22" i="1"/>
  <c r="F52" i="1" l="1"/>
  <c r="F58" i="1" s="1"/>
  <c r="F106" i="1"/>
  <c r="F113" i="1" s="1"/>
  <c r="E25" i="1"/>
  <c r="F102" i="1"/>
  <c r="F112" i="1" s="1"/>
  <c r="E6" i="1"/>
  <c r="F89" i="1"/>
  <c r="F139" i="1"/>
  <c r="F115" i="1" l="1"/>
  <c r="G6" i="1" l="1"/>
  <c r="G12" i="1" s="1"/>
  <c r="E162" i="1" l="1"/>
  <c r="F163" i="1" s="1"/>
  <c r="F167" i="1" s="1"/>
  <c r="E10" i="1" l="1"/>
  <c r="E12" i="1" s="1"/>
  <c r="D22" i="1"/>
  <c r="D25" i="1" s="1"/>
  <c r="E26" i="1" s="1"/>
  <c r="G132" i="1" l="1"/>
  <c r="G162" i="1" l="1"/>
  <c r="G163" i="1" s="1"/>
  <c r="G167" i="1" s="1"/>
  <c r="E19" i="1" l="1"/>
  <c r="F145" i="1" l="1"/>
  <c r="E28" i="1"/>
  <c r="F122" i="1"/>
  <c r="F125" i="1" s="1"/>
  <c r="G19" i="1" l="1"/>
  <c r="G145" i="1" l="1"/>
  <c r="G28" i="1"/>
  <c r="G122" i="1"/>
  <c r="G125" i="1" s="1"/>
  <c r="G139" i="1" l="1"/>
  <c r="G110" i="1" l="1"/>
  <c r="G114" i="1" s="1"/>
  <c r="G100" i="1"/>
  <c r="G102" i="1" s="1"/>
  <c r="G112" i="1" s="1"/>
  <c r="G106" i="1" l="1"/>
  <c r="G113" i="1" s="1"/>
  <c r="G115" i="1" s="1"/>
</calcChain>
</file>

<file path=xl/sharedStrings.xml><?xml version="1.0" encoding="utf-8"?>
<sst xmlns="http://schemas.openxmlformats.org/spreadsheetml/2006/main" count="235" uniqueCount="137">
  <si>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</si>
  <si>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</si>
  <si>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</si>
  <si>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</si>
  <si>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</si>
  <si>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</si>
  <si>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</si>
  <si>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</si>
  <si>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</si>
  <si>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</si>
  <si>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</si>
  <si>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</si>
  <si>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</si>
  <si>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d + e =</t>
  </si>
  <si>
    <t>f / c =</t>
  </si>
  <si>
    <t>Interest coverage ratio</t>
  </si>
  <si>
    <t>Double leverage</t>
  </si>
  <si>
    <t>d / c =</t>
  </si>
  <si>
    <t>Double leverage (%)</t>
  </si>
  <si>
    <t>d - c =</t>
  </si>
  <si>
    <t>Required capital</t>
  </si>
  <si>
    <t>j</t>
  </si>
  <si>
    <t>k</t>
  </si>
  <si>
    <t>l</t>
  </si>
  <si>
    <t>m</t>
  </si>
  <si>
    <t>n</t>
  </si>
  <si>
    <t>a / b =</t>
  </si>
  <si>
    <t>Return on Equity</t>
  </si>
  <si>
    <t>Total equity attributable to shareholders</t>
  </si>
  <si>
    <t>Average total equity attributable to shareholders</t>
  </si>
  <si>
    <t>Return on equity</t>
  </si>
  <si>
    <t>Average total equity attributable to shareholders - adjusted</t>
  </si>
  <si>
    <t>Operating return on equity</t>
  </si>
  <si>
    <t>Financial leverage</t>
  </si>
  <si>
    <t>5% hybrid</t>
  </si>
  <si>
    <t>Senior loan</t>
  </si>
  <si>
    <t>IFRS effect for expenses</t>
  </si>
  <si>
    <t>Total debt</t>
  </si>
  <si>
    <t>Financial leverage (%)</t>
  </si>
  <si>
    <t>Hybrid capital (T1, T2)</t>
  </si>
  <si>
    <t>Total interest expenses</t>
  </si>
  <si>
    <t>Other equity instruments (hybrid)</t>
  </si>
  <si>
    <t>Total available capital</t>
  </si>
  <si>
    <t>Total invested capital</t>
  </si>
  <si>
    <t>Eligible own funds</t>
  </si>
  <si>
    <t>Result before tax and interest expenses</t>
  </si>
  <si>
    <t>Subordinated loans</t>
  </si>
  <si>
    <t>5.125% subordinated liability</t>
  </si>
  <si>
    <t>Hybrid capital</t>
  </si>
  <si>
    <t>d + e + f =</t>
  </si>
  <si>
    <t>average g =</t>
  </si>
  <si>
    <t>c / h =</t>
  </si>
  <si>
    <t>e + f =</t>
  </si>
  <si>
    <t>g / d =</t>
  </si>
  <si>
    <t>a.s.r.</t>
  </si>
  <si>
    <t>Net insurance claims and benefits</t>
  </si>
  <si>
    <t>Compensation capital gains (Disability)</t>
  </si>
  <si>
    <t>Interest accrual on provisions (Disability)</t>
  </si>
  <si>
    <t>Total corrections</t>
  </si>
  <si>
    <t>Net insurance claims and benefits (after corrections)</t>
  </si>
  <si>
    <t>Fee and commission income</t>
  </si>
  <si>
    <t>Acquisitions costs</t>
  </si>
  <si>
    <t>Commission</t>
  </si>
  <si>
    <t>Operational expenses</t>
  </si>
  <si>
    <t>Correction made for investment charges</t>
  </si>
  <si>
    <t>Operational costs (after corrections)</t>
  </si>
  <si>
    <t>Claims ratio</t>
  </si>
  <si>
    <t>Expense ratio</t>
  </si>
  <si>
    <t>Commission ratio</t>
  </si>
  <si>
    <t>o</t>
  </si>
  <si>
    <t>p</t>
  </si>
  <si>
    <t>Operating result per share</t>
  </si>
  <si>
    <t>Dividend per share</t>
  </si>
  <si>
    <t>Dividend per share (€)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</si>
  <si>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</si>
  <si>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</si>
  <si>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</si>
  <si>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</si>
  <si>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Result before taxes</t>
  </si>
  <si>
    <t>Solvency II ratio (after proposed dividend and excluding a.s.r. Bank)</t>
  </si>
  <si>
    <t>Double leverage (€ m)</t>
  </si>
  <si>
    <t>Equity of discontinued operations (Bank) and non-core (Real Estate Development)</t>
  </si>
  <si>
    <t>3.375% subordinated liability</t>
  </si>
  <si>
    <t>Solvency II ratio (standard formula)</t>
  </si>
  <si>
    <t>Combined ratio P&amp;C and Disability</t>
  </si>
  <si>
    <t>Net insurance premium</t>
  </si>
  <si>
    <t>c + d =</t>
  </si>
  <si>
    <t>b + e =</t>
  </si>
  <si>
    <t>g + h =</t>
  </si>
  <si>
    <t>j + k =</t>
  </si>
  <si>
    <t>-f / a =</t>
  </si>
  <si>
    <t>-i / a =</t>
  </si>
  <si>
    <t>-l / a =</t>
  </si>
  <si>
    <t>m + n + o =</t>
  </si>
  <si>
    <t>Dividend pay-out ratio</t>
  </si>
  <si>
    <t>Organic growth gross written premiums P&amp;C and Disability</t>
  </si>
  <si>
    <t>Life operating expenses on basic provision</t>
  </si>
  <si>
    <t>Dividend pay-out ratio (%)</t>
  </si>
  <si>
    <t>GWP P&amp;C and Disability</t>
  </si>
  <si>
    <r>
      <t>(a-b)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/ (a-b)</t>
    </r>
    <r>
      <rPr>
        <vertAlign val="subscript"/>
        <sz val="10"/>
        <color theme="1"/>
        <rFont val="Arial"/>
        <family val="2"/>
      </rPr>
      <t>t-1</t>
    </r>
    <r>
      <rPr>
        <sz val="10"/>
        <color theme="1"/>
        <rFont val="Arial"/>
        <family val="2"/>
      </rPr>
      <t xml:space="preserve"> -1</t>
    </r>
  </si>
  <si>
    <t>GWP organic growth rate (% vs same period last year)</t>
  </si>
  <si>
    <t>Liabilities arising from insurance contracts</t>
  </si>
  <si>
    <t>Liabilities arising from insurance contracts on behalf of policyholders</t>
  </si>
  <si>
    <t>a+b =</t>
  </si>
  <si>
    <t>-/- shadow accounting reserve</t>
  </si>
  <si>
    <t>-/- realised gains reserve</t>
  </si>
  <si>
    <t>-/- other reserves</t>
  </si>
  <si>
    <t>c-(d+e+f) =</t>
  </si>
  <si>
    <t>Basic provision Life</t>
  </si>
  <si>
    <t>Average basic provision Life</t>
  </si>
  <si>
    <t>Life operating expenses on basic life provision per annum (bps)</t>
  </si>
  <si>
    <t>c / d =</t>
  </si>
  <si>
    <t>- i / h *10.000 =</t>
  </si>
  <si>
    <t>Total technical provision Life</t>
  </si>
  <si>
    <t>Costs for hybrid capital (net)</t>
  </si>
  <si>
    <t>* proposed dividend</t>
  </si>
  <si>
    <t>Number of shares outstanding (end of period)</t>
  </si>
  <si>
    <t>Operating net result excl. costs for hybrid capital</t>
  </si>
  <si>
    <t>Unrealised gains / losses (as part of equity)</t>
  </si>
  <si>
    <t>Total equity attributable to shareholders (excl, unrealised gains / losses and discontinued operations)</t>
  </si>
  <si>
    <t>FY 2019</t>
  </si>
  <si>
    <t>4,625% hybrid (incl. tap sep 2019)</t>
  </si>
  <si>
    <t>c + d + e + f + g =</t>
  </si>
  <si>
    <t>h / (h + i) =</t>
  </si>
  <si>
    <t>FY 2020</t>
  </si>
  <si>
    <t>Net operating result excl. costs for hybrid capital</t>
  </si>
  <si>
    <t>Operating expenses Life</t>
  </si>
  <si>
    <t xml:space="preserve">Dividend paid </t>
  </si>
  <si>
    <t>Number of shares outstanding (weighted average)</t>
  </si>
  <si>
    <t>Operating net result</t>
  </si>
  <si>
    <t>Dividend</t>
  </si>
  <si>
    <t>Net result</t>
  </si>
  <si>
    <t>Net result excl. costs for hybrid capital</t>
  </si>
  <si>
    <t>Costs for hybrid capital</t>
  </si>
  <si>
    <t>FY 2021</t>
  </si>
  <si>
    <t>FULL YEAR 2021 AND 2020</t>
  </si>
  <si>
    <t>GWP Acquisitions in reporting year (P&amp;C and Disability)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</si>
</sst>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  <numFmt numFmtId="169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10"/>
      <color theme="1"/>
      <name val="Arial"/>
      <family val="2"/>
    </font>
    <font>
      <i/>
      <sz val="9"/>
      <color theme="1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EF4E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6" fillId="0" borderId="0">
      <alignment vertical="top"/>
    </xf>
    <xf numFmtId="0" fontId="12" fillId="0" borderId="0" applyNumberFormat="0" applyFill="0" applyBorder="0" applyAlignment="0" applyProtection="0">
      <alignment horizontal="right" wrapText="1"/>
    </xf>
    <xf numFmtId="0" fontId="1" fillId="0" borderId="0" applyNumberFormat="0" applyFont="0" applyFill="0" applyBorder="0" applyProtection="0">
      <alignment horizontal="left" wrapText="1" indent="1"/>
    </xf>
  </cellStyleXfs>
  <cellXfs count="179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9" fontId="5" fillId="0" borderId="0" xfId="2" applyFont="1" applyFill="1" applyBorder="1" applyAlignment="1">
      <alignment vertical="top"/>
    </xf>
    <xf numFmtId="9" fontId="5" fillId="0" borderId="0" xfId="2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6" fontId="8" fillId="0" borderId="0" xfId="2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3" borderId="0" xfId="1" applyNumberFormat="1" applyFont="1" applyFill="1" applyAlignment="1">
      <alignment vertical="top"/>
    </xf>
    <xf numFmtId="164" fontId="4" fillId="3" borderId="0" xfId="1" applyNumberFormat="1" applyFont="1" applyFill="1" applyAlignment="1">
      <alignment horizontal="right" vertical="top"/>
    </xf>
    <xf numFmtId="164" fontId="11" fillId="0" borderId="0" xfId="1" applyNumberFormat="1" applyFont="1" applyFill="1" applyAlignment="1">
      <alignment vertical="top"/>
    </xf>
    <xf numFmtId="164" fontId="4" fillId="0" borderId="0" xfId="1" quotePrefix="1" applyNumberFormat="1" applyFont="1" applyFill="1" applyAlignment="1">
      <alignment vertical="top" wrapText="1"/>
    </xf>
    <xf numFmtId="3" fontId="9" fillId="3" borderId="3" xfId="10" quotePrefix="1" applyNumberFormat="1" applyFont="1" applyFill="1" applyBorder="1" applyAlignment="1">
      <alignment vertical="top"/>
    </xf>
    <xf numFmtId="169" fontId="4" fillId="3" borderId="0" xfId="10" quotePrefix="1" applyNumberFormat="1" applyFont="1" applyFill="1" applyBorder="1" applyAlignment="1">
      <alignment horizontal="left" vertical="top" wrapText="1" indent="1"/>
    </xf>
    <xf numFmtId="0" fontId="4" fillId="3" borderId="0" xfId="0" quotePrefix="1" applyFont="1" applyFill="1" applyBorder="1" applyAlignment="1">
      <alignment horizontal="left" vertical="top" indent="1"/>
    </xf>
    <xf numFmtId="0" fontId="4" fillId="0" borderId="0" xfId="0" quotePrefix="1" applyFont="1" applyBorder="1" applyAlignment="1">
      <alignment horizontal="left" vertical="top" indent="1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quotePrefix="1" applyFont="1" applyFill="1" applyBorder="1" applyAlignment="1">
      <alignment horizontal="right" vertical="top"/>
    </xf>
    <xf numFmtId="0" fontId="5" fillId="0" borderId="0" xfId="0" quotePrefix="1" applyFont="1" applyFill="1" applyBorder="1" applyAlignment="1">
      <alignment horizontal="left" vertical="top" wrapText="1"/>
    </xf>
    <xf numFmtId="168" fontId="7" fillId="0" borderId="1" xfId="1" applyNumberFormat="1" applyFont="1" applyFill="1" applyBorder="1" applyAlignment="1">
      <alignment horizontal="right" vertical="top"/>
    </xf>
    <xf numFmtId="165" fontId="2" fillId="4" borderId="1" xfId="1" applyNumberFormat="1" applyFont="1" applyFill="1" applyBorder="1" applyAlignment="1">
      <alignment horizontal="right" vertical="top"/>
    </xf>
    <xf numFmtId="165" fontId="2" fillId="4" borderId="0" xfId="1" applyNumberFormat="1" applyFont="1" applyFill="1" applyBorder="1" applyAlignment="1">
      <alignment horizontal="right" vertical="top"/>
    </xf>
    <xf numFmtId="164" fontId="2" fillId="4" borderId="0" xfId="1" applyNumberFormat="1" applyFont="1" applyFill="1" applyAlignment="1">
      <alignment horizontal="right" vertical="top"/>
    </xf>
    <xf numFmtId="166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6" fontId="2" fillId="0" borderId="0" xfId="2" applyNumberFormat="1" applyFont="1" applyFill="1" applyAlignment="1">
      <alignment horizontal="right" vertical="top"/>
    </xf>
    <xf numFmtId="165" fontId="2" fillId="4" borderId="2" xfId="1" applyNumberFormat="1" applyFont="1" applyFill="1" applyBorder="1" applyAlignment="1">
      <alignment horizontal="right" vertical="top"/>
    </xf>
    <xf numFmtId="165" fontId="7" fillId="4" borderId="0" xfId="1" applyNumberFormat="1" applyFont="1" applyFill="1" applyBorder="1" applyAlignment="1">
      <alignment horizontal="right" vertical="top"/>
    </xf>
    <xf numFmtId="166" fontId="7" fillId="4" borderId="0" xfId="2" applyNumberFormat="1" applyFont="1" applyFill="1" applyBorder="1" applyAlignment="1">
      <alignment vertical="top"/>
    </xf>
    <xf numFmtId="164" fontId="2" fillId="0" borderId="0" xfId="1" applyNumberFormat="1" applyFont="1" applyFill="1" applyAlignment="1">
      <alignment horizontal="right" vertical="top"/>
    </xf>
    <xf numFmtId="164" fontId="2" fillId="0" borderId="0" xfId="1" applyNumberFormat="1" applyFont="1" applyFill="1" applyAlignment="1">
      <alignment vertical="top"/>
    </xf>
    <xf numFmtId="164" fontId="2" fillId="2" borderId="0" xfId="1" applyNumberFormat="1" applyFont="1" applyFill="1" applyAlignment="1">
      <alignment horizontal="right" vertical="top"/>
    </xf>
    <xf numFmtId="164" fontId="2" fillId="2" borderId="0" xfId="1" applyNumberFormat="1" applyFont="1" applyFill="1" applyAlignment="1">
      <alignment vertical="top"/>
    </xf>
    <xf numFmtId="165" fontId="4" fillId="0" borderId="4" xfId="1" applyNumberFormat="1" applyFont="1" applyFill="1" applyBorder="1" applyAlignment="1">
      <alignment vertical="top"/>
    </xf>
    <xf numFmtId="165" fontId="4" fillId="0" borderId="4" xfId="1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 wrapText="1"/>
    </xf>
    <xf numFmtId="165" fontId="5" fillId="0" borderId="0" xfId="1" applyNumberFormat="1" applyFont="1" applyFill="1" applyBorder="1" applyAlignment="1">
      <alignment vertical="top"/>
    </xf>
    <xf numFmtId="168" fontId="5" fillId="0" borderId="1" xfId="1" applyNumberFormat="1" applyFont="1" applyFill="1" applyBorder="1" applyAlignment="1">
      <alignment horizontal="right" vertical="top" wrapText="1"/>
    </xf>
    <xf numFmtId="164" fontId="14" fillId="0" borderId="0" xfId="1" applyNumberFormat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64" fontId="16" fillId="0" borderId="0" xfId="1" applyNumberFormat="1" applyFont="1" applyFill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164" fontId="4" fillId="0" borderId="5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5" fillId="0" borderId="5" xfId="0" applyFont="1" applyFill="1" applyBorder="1" applyAlignment="1">
      <alignment horizontal="right" vertical="top"/>
    </xf>
    <xf numFmtId="165" fontId="5" fillId="0" borderId="5" xfId="1" applyNumberFormat="1" applyFont="1" applyFill="1" applyBorder="1" applyAlignment="1">
      <alignment horizontal="right" vertical="top"/>
    </xf>
    <xf numFmtId="168" fontId="5" fillId="0" borderId="6" xfId="1" applyNumberFormat="1" applyFont="1" applyFill="1" applyBorder="1" applyAlignment="1">
      <alignment horizontal="right" vertical="top" wrapText="1"/>
    </xf>
    <xf numFmtId="165" fontId="4" fillId="0" borderId="7" xfId="1" applyNumberFormat="1" applyFont="1" applyFill="1" applyBorder="1" applyAlignment="1">
      <alignment vertical="top"/>
    </xf>
    <xf numFmtId="164" fontId="4" fillId="0" borderId="5" xfId="1" applyNumberFormat="1" applyFont="1" applyFill="1" applyBorder="1" applyAlignment="1">
      <alignment horizontal="right" vertical="top"/>
    </xf>
    <xf numFmtId="166" fontId="5" fillId="0" borderId="5" xfId="2" applyNumberFormat="1" applyFont="1" applyFill="1" applyBorder="1" applyAlignment="1">
      <alignment horizontal="right" vertical="top"/>
    </xf>
    <xf numFmtId="166" fontId="7" fillId="4" borderId="8" xfId="2" applyNumberFormat="1" applyFont="1" applyFill="1" applyBorder="1" applyAlignment="1">
      <alignment horizontal="right" vertical="top"/>
    </xf>
    <xf numFmtId="164" fontId="2" fillId="4" borderId="8" xfId="1" applyNumberFormat="1" applyFont="1" applyFill="1" applyBorder="1" applyAlignment="1">
      <alignment horizontal="right" vertical="top"/>
    </xf>
    <xf numFmtId="165" fontId="7" fillId="4" borderId="8" xfId="1" applyNumberFormat="1" applyFont="1" applyFill="1" applyBorder="1" applyAlignment="1">
      <alignment horizontal="right" vertical="top"/>
    </xf>
    <xf numFmtId="165" fontId="2" fillId="4" borderId="9" xfId="1" applyNumberFormat="1" applyFont="1" applyFill="1" applyBorder="1" applyAlignment="1">
      <alignment horizontal="right" vertical="top"/>
    </xf>
    <xf numFmtId="168" fontId="7" fillId="4" borderId="10" xfId="1" applyNumberFormat="1" applyFont="1" applyFill="1" applyBorder="1" applyAlignment="1">
      <alignment horizontal="right" vertical="top"/>
    </xf>
    <xf numFmtId="165" fontId="7" fillId="4" borderId="9" xfId="1" applyNumberFormat="1" applyFont="1" applyFill="1" applyBorder="1" applyAlignment="1">
      <alignment horizontal="right" vertical="top"/>
    </xf>
    <xf numFmtId="165" fontId="2" fillId="4" borderId="10" xfId="1" applyNumberFormat="1" applyFont="1" applyFill="1" applyBorder="1" applyAlignment="1">
      <alignment horizontal="right" vertical="top"/>
    </xf>
    <xf numFmtId="168" fontId="7" fillId="0" borderId="6" xfId="1" applyNumberFormat="1" applyFont="1" applyFill="1" applyBorder="1" applyAlignment="1">
      <alignment horizontal="right" vertical="top"/>
    </xf>
    <xf numFmtId="166" fontId="7" fillId="0" borderId="5" xfId="2" applyNumberFormat="1" applyFont="1" applyFill="1" applyBorder="1" applyAlignment="1">
      <alignment horizontal="right" vertical="top"/>
    </xf>
    <xf numFmtId="164" fontId="2" fillId="0" borderId="5" xfId="1" applyNumberFormat="1" applyFont="1" applyFill="1" applyBorder="1" applyAlignment="1">
      <alignment horizontal="right" vertical="top"/>
    </xf>
    <xf numFmtId="165" fontId="2" fillId="4" borderId="7" xfId="1" applyNumberFormat="1" applyFont="1" applyFill="1" applyBorder="1" applyAlignment="1">
      <alignment horizontal="right" vertical="top"/>
    </xf>
    <xf numFmtId="165" fontId="2" fillId="4" borderId="6" xfId="1" applyNumberFormat="1" applyFont="1" applyFill="1" applyBorder="1" applyAlignment="1">
      <alignment horizontal="right" vertical="top"/>
    </xf>
    <xf numFmtId="165" fontId="7" fillId="4" borderId="7" xfId="1" applyNumberFormat="1" applyFont="1" applyFill="1" applyBorder="1" applyAlignment="1">
      <alignment horizontal="right" vertical="top"/>
    </xf>
    <xf numFmtId="165" fontId="7" fillId="4" borderId="5" xfId="1" applyNumberFormat="1" applyFont="1" applyFill="1" applyBorder="1" applyAlignment="1">
      <alignment horizontal="right" vertical="top"/>
    </xf>
    <xf numFmtId="168" fontId="7" fillId="4" borderId="6" xfId="1" applyNumberFormat="1" applyFont="1" applyFill="1" applyBorder="1" applyAlignment="1">
      <alignment horizontal="right" vertical="top"/>
    </xf>
    <xf numFmtId="165" fontId="2" fillId="4" borderId="5" xfId="1" applyNumberFormat="1" applyFont="1" applyFill="1" applyBorder="1" applyAlignment="1">
      <alignment horizontal="right" vertical="top"/>
    </xf>
    <xf numFmtId="165" fontId="2" fillId="4" borderId="11" xfId="1" applyNumberFormat="1" applyFont="1" applyFill="1" applyBorder="1" applyAlignment="1">
      <alignment horizontal="right" vertical="top"/>
    </xf>
    <xf numFmtId="165" fontId="7" fillId="4" borderId="12" xfId="1" applyNumberFormat="1" applyFont="1" applyFill="1" applyBorder="1" applyAlignment="1">
      <alignment horizontal="right" vertical="top"/>
    </xf>
    <xf numFmtId="165" fontId="4" fillId="0" borderId="11" xfId="1" applyNumberFormat="1" applyFont="1" applyFill="1" applyBorder="1" applyAlignment="1">
      <alignment horizontal="right" vertical="top"/>
    </xf>
    <xf numFmtId="165" fontId="4" fillId="0" borderId="5" xfId="1" applyNumberFormat="1" applyFont="1" applyFill="1" applyBorder="1" applyAlignment="1">
      <alignment horizontal="right" vertical="top"/>
    </xf>
    <xf numFmtId="165" fontId="4" fillId="0" borderId="7" xfId="1" applyNumberFormat="1" applyFont="1" applyFill="1" applyBorder="1" applyAlignment="1">
      <alignment horizontal="right" vertical="top"/>
    </xf>
    <xf numFmtId="165" fontId="4" fillId="0" borderId="6" xfId="1" applyNumberFormat="1" applyFont="1" applyFill="1" applyBorder="1" applyAlignment="1">
      <alignment horizontal="right" vertical="top"/>
    </xf>
    <xf numFmtId="165" fontId="5" fillId="0" borderId="12" xfId="1" applyNumberFormat="1" applyFont="1" applyFill="1" applyBorder="1" applyAlignment="1">
      <alignment vertical="top"/>
    </xf>
    <xf numFmtId="166" fontId="7" fillId="0" borderId="13" xfId="2" applyNumberFormat="1" applyFont="1" applyFill="1" applyBorder="1" applyAlignment="1">
      <alignment horizontal="right" vertical="top"/>
    </xf>
    <xf numFmtId="166" fontId="4" fillId="0" borderId="5" xfId="2" applyNumberFormat="1" applyFont="1" applyFill="1" applyBorder="1" applyAlignment="1">
      <alignment horizontal="right" vertical="top"/>
    </xf>
    <xf numFmtId="165" fontId="5" fillId="0" borderId="7" xfId="1" applyNumberFormat="1" applyFont="1" applyFill="1" applyBorder="1" applyAlignment="1">
      <alignment horizontal="right" vertical="top"/>
    </xf>
    <xf numFmtId="166" fontId="5" fillId="0" borderId="5" xfId="2" applyNumberFormat="1" applyFont="1" applyFill="1" applyBorder="1" applyAlignment="1">
      <alignment vertical="top"/>
    </xf>
    <xf numFmtId="43" fontId="5" fillId="0" borderId="5" xfId="1" applyFont="1" applyFill="1" applyBorder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164" fontId="7" fillId="4" borderId="8" xfId="1" applyNumberFormat="1" applyFont="1" applyFill="1" applyBorder="1" applyAlignment="1">
      <alignment horizontal="right" vertical="top"/>
    </xf>
    <xf numFmtId="164" fontId="2" fillId="4" borderId="8" xfId="1" applyNumberFormat="1" applyFont="1" applyFill="1" applyBorder="1" applyAlignment="1">
      <alignment vertical="top"/>
    </xf>
    <xf numFmtId="165" fontId="7" fillId="4" borderId="9" xfId="1" applyNumberFormat="1" applyFont="1" applyFill="1" applyBorder="1" applyAlignment="1">
      <alignment vertical="top"/>
    </xf>
    <xf numFmtId="165" fontId="2" fillId="4" borderId="10" xfId="1" applyNumberFormat="1" applyFont="1" applyFill="1" applyBorder="1" applyAlignment="1">
      <alignment vertical="top"/>
    </xf>
    <xf numFmtId="165" fontId="2" fillId="4" borderId="8" xfId="1" applyNumberFormat="1" applyFont="1" applyFill="1" applyBorder="1" applyAlignment="1">
      <alignment vertical="top"/>
    </xf>
    <xf numFmtId="165" fontId="2" fillId="4" borderId="8" xfId="1" applyNumberFormat="1" applyFont="1" applyFill="1" applyBorder="1" applyAlignment="1">
      <alignment horizontal="right" vertical="top"/>
    </xf>
    <xf numFmtId="168" fontId="5" fillId="0" borderId="6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5" xfId="0" applyNumberFormat="1" applyFont="1" applyFill="1" applyBorder="1" applyAlignment="1">
      <alignment horizontal="right" vertical="top"/>
    </xf>
    <xf numFmtId="9" fontId="5" fillId="0" borderId="5" xfId="2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right" vertical="top"/>
    </xf>
    <xf numFmtId="168" fontId="7" fillId="0" borderId="10" xfId="1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 vertical="top"/>
    </xf>
    <xf numFmtId="165" fontId="7" fillId="4" borderId="8" xfId="0" applyNumberFormat="1" applyFont="1" applyFill="1" applyBorder="1" applyAlignment="1">
      <alignment horizontal="right" vertical="top"/>
    </xf>
    <xf numFmtId="165" fontId="7" fillId="0" borderId="5" xfId="0" applyNumberFormat="1" applyFont="1" applyFill="1" applyBorder="1" applyAlignment="1">
      <alignment horizontal="right" vertical="top"/>
    </xf>
    <xf numFmtId="165" fontId="7" fillId="0" borderId="8" xfId="0" applyNumberFormat="1" applyFont="1" applyFill="1" applyBorder="1" applyAlignment="1">
      <alignment horizontal="right" vertical="top"/>
    </xf>
    <xf numFmtId="165" fontId="2" fillId="4" borderId="9" xfId="0" applyNumberFormat="1" applyFont="1" applyFill="1" applyBorder="1" applyAlignment="1">
      <alignment horizontal="right" vertical="top"/>
    </xf>
    <xf numFmtId="165" fontId="2" fillId="4" borderId="8" xfId="0" applyNumberFormat="1" applyFont="1" applyFill="1" applyBorder="1" applyAlignment="1">
      <alignment horizontal="right" vertical="top"/>
    </xf>
    <xf numFmtId="9" fontId="7" fillId="4" borderId="8" xfId="2" applyFont="1" applyFill="1" applyBorder="1" applyAlignment="1">
      <alignment horizontal="right" vertical="top"/>
    </xf>
    <xf numFmtId="164" fontId="2" fillId="0" borderId="5" xfId="1" applyNumberFormat="1" applyFont="1" applyFill="1" applyBorder="1" applyAlignment="1">
      <alignment vertical="top"/>
    </xf>
    <xf numFmtId="165" fontId="7" fillId="4" borderId="7" xfId="0" applyNumberFormat="1" applyFont="1" applyFill="1" applyBorder="1" applyAlignment="1">
      <alignment horizontal="right" vertical="top"/>
    </xf>
    <xf numFmtId="165" fontId="5" fillId="0" borderId="7" xfId="0" applyNumberFormat="1" applyFont="1" applyFill="1" applyBorder="1" applyAlignment="1">
      <alignment horizontal="right" vertical="top"/>
    </xf>
    <xf numFmtId="165" fontId="4" fillId="0" borderId="6" xfId="0" applyNumberFormat="1" applyFont="1" applyFill="1" applyBorder="1" applyAlignment="1">
      <alignment horizontal="right" vertical="top"/>
    </xf>
    <xf numFmtId="165" fontId="2" fillId="4" borderId="10" xfId="0" applyNumberFormat="1" applyFont="1" applyFill="1" applyBorder="1" applyAlignment="1">
      <alignment horizontal="right" vertical="top"/>
    </xf>
    <xf numFmtId="165" fontId="7" fillId="4" borderId="9" xfId="0" applyNumberFormat="1" applyFont="1" applyFill="1" applyBorder="1" applyAlignment="1">
      <alignment horizontal="right" vertical="top"/>
    </xf>
    <xf numFmtId="165" fontId="2" fillId="4" borderId="5" xfId="0" applyNumberFormat="1" applyFont="1" applyFill="1" applyBorder="1" applyAlignment="1">
      <alignment horizontal="right" vertical="top"/>
    </xf>
    <xf numFmtId="166" fontId="2" fillId="4" borderId="5" xfId="2" applyNumberFormat="1" applyFont="1" applyFill="1" applyBorder="1" applyAlignment="1">
      <alignment horizontal="right" vertical="top"/>
    </xf>
    <xf numFmtId="166" fontId="7" fillId="4" borderId="5" xfId="2" applyNumberFormat="1" applyFont="1" applyFill="1" applyBorder="1" applyAlignment="1">
      <alignment horizontal="right" vertical="top"/>
    </xf>
    <xf numFmtId="166" fontId="2" fillId="0" borderId="5" xfId="2" applyNumberFormat="1" applyFont="1" applyFill="1" applyBorder="1" applyAlignment="1">
      <alignment horizontal="right" vertical="top"/>
    </xf>
    <xf numFmtId="165" fontId="2" fillId="4" borderId="7" xfId="0" applyNumberFormat="1" applyFont="1" applyFill="1" applyBorder="1" applyAlignment="1">
      <alignment horizontal="right" vertical="top"/>
    </xf>
    <xf numFmtId="165" fontId="2" fillId="4" borderId="6" xfId="0" applyNumberFormat="1" applyFont="1" applyFill="1" applyBorder="1" applyAlignment="1">
      <alignment horizontal="right" vertical="top"/>
    </xf>
    <xf numFmtId="43" fontId="5" fillId="0" borderId="7" xfId="1" applyNumberFormat="1" applyFont="1" applyFill="1" applyBorder="1" applyAlignment="1">
      <alignment horizontal="right" vertical="top"/>
    </xf>
    <xf numFmtId="164" fontId="2" fillId="0" borderId="14" xfId="1" applyNumberFormat="1" applyFont="1" applyFill="1" applyBorder="1" applyAlignment="1">
      <alignment horizontal="right" vertical="top"/>
    </xf>
    <xf numFmtId="164" fontId="2" fillId="0" borderId="15" xfId="1" applyNumberFormat="1" applyFont="1" applyFill="1" applyBorder="1" applyAlignment="1">
      <alignment horizontal="right" vertical="top"/>
    </xf>
    <xf numFmtId="43" fontId="7" fillId="4" borderId="8" xfId="0" applyNumberFormat="1" applyFont="1" applyFill="1" applyBorder="1" applyAlignment="1">
      <alignment horizontal="right" vertical="top"/>
    </xf>
    <xf numFmtId="43" fontId="7" fillId="4" borderId="9" xfId="1" applyNumberFormat="1" applyFont="1" applyFill="1" applyBorder="1" applyAlignment="1">
      <alignment horizontal="right" vertical="top"/>
    </xf>
    <xf numFmtId="43" fontId="7" fillId="4" borderId="7" xfId="1" applyNumberFormat="1" applyFont="1" applyFill="1" applyBorder="1" applyAlignment="1">
      <alignment horizontal="right" vertical="top"/>
    </xf>
    <xf numFmtId="166" fontId="5" fillId="0" borderId="7" xfId="2" applyNumberFormat="1" applyFont="1" applyFill="1" applyBorder="1" applyAlignment="1">
      <alignment horizontal="right" vertical="top"/>
    </xf>
    <xf numFmtId="9" fontId="7" fillId="4" borderId="16" xfId="2" applyFont="1" applyFill="1" applyBorder="1" applyAlignment="1">
      <alignment horizontal="right" vertical="top"/>
    </xf>
    <xf numFmtId="164" fontId="2" fillId="0" borderId="15" xfId="1" applyNumberFormat="1" applyFont="1" applyFill="1" applyBorder="1" applyAlignment="1">
      <alignment vertical="top"/>
    </xf>
    <xf numFmtId="164" fontId="2" fillId="0" borderId="17" xfId="1" applyNumberFormat="1" applyFont="1" applyFill="1" applyBorder="1" applyAlignment="1">
      <alignment vertical="top"/>
    </xf>
    <xf numFmtId="166" fontId="7" fillId="4" borderId="9" xfId="2" applyNumberFormat="1" applyFont="1" applyFill="1" applyBorder="1" applyAlignment="1">
      <alignment horizontal="right" vertical="top"/>
    </xf>
    <xf numFmtId="165" fontId="4" fillId="0" borderId="16" xfId="1" applyNumberFormat="1" applyFont="1" applyFill="1" applyBorder="1" applyAlignment="1">
      <alignment horizontal="right" vertical="top"/>
    </xf>
    <xf numFmtId="165" fontId="5" fillId="0" borderId="16" xfId="1" applyNumberFormat="1" applyFont="1" applyFill="1" applyBorder="1" applyAlignment="1">
      <alignment horizontal="right" vertical="top"/>
    </xf>
    <xf numFmtId="165" fontId="4" fillId="0" borderId="18" xfId="1" applyNumberFormat="1" applyFont="1" applyFill="1" applyBorder="1" applyAlignment="1">
      <alignment horizontal="right" vertical="top"/>
    </xf>
    <xf numFmtId="165" fontId="4" fillId="0" borderId="19" xfId="1" applyNumberFormat="1" applyFont="1" applyFill="1" applyBorder="1" applyAlignment="1">
      <alignment horizontal="right" vertical="top"/>
    </xf>
    <xf numFmtId="165" fontId="4" fillId="0" borderId="10" xfId="1" applyNumberFormat="1" applyFont="1" applyFill="1" applyBorder="1" applyAlignment="1">
      <alignment horizontal="right" vertical="top"/>
    </xf>
    <xf numFmtId="165" fontId="4" fillId="0" borderId="8" xfId="1" applyNumberFormat="1" applyFont="1" applyFill="1" applyBorder="1" applyAlignment="1">
      <alignment horizontal="right" vertical="top"/>
    </xf>
    <xf numFmtId="165" fontId="5" fillId="0" borderId="20" xfId="1" applyNumberFormat="1" applyFont="1" applyFill="1" applyBorder="1" applyAlignment="1">
      <alignment horizontal="right" vertical="top"/>
    </xf>
    <xf numFmtId="165" fontId="4" fillId="0" borderId="17" xfId="1" applyNumberFormat="1" applyFont="1" applyFill="1" applyBorder="1" applyAlignment="1">
      <alignment horizontal="right" vertical="top"/>
    </xf>
    <xf numFmtId="165" fontId="5" fillId="0" borderId="19" xfId="1" applyNumberFormat="1" applyFont="1" applyFill="1" applyBorder="1" applyAlignment="1">
      <alignment horizontal="right" vertical="top"/>
    </xf>
    <xf numFmtId="165" fontId="5" fillId="0" borderId="17" xfId="1" applyNumberFormat="1" applyFont="1" applyFill="1" applyBorder="1" applyAlignment="1">
      <alignment horizontal="right" vertical="top"/>
    </xf>
    <xf numFmtId="164" fontId="4" fillId="0" borderId="14" xfId="1" applyNumberFormat="1" applyFont="1" applyFill="1" applyBorder="1" applyAlignment="1">
      <alignment horizontal="right" vertical="top"/>
    </xf>
    <xf numFmtId="165" fontId="5" fillId="0" borderId="21" xfId="1" applyNumberFormat="1" applyFont="1" applyFill="1" applyBorder="1" applyAlignment="1">
      <alignment horizontal="right" vertical="top"/>
    </xf>
    <xf numFmtId="165" fontId="4" fillId="0" borderId="14" xfId="1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164" fontId="4" fillId="3" borderId="5" xfId="1" applyNumberFormat="1" applyFont="1" applyFill="1" applyBorder="1" applyAlignment="1">
      <alignment horizontal="right" vertical="top"/>
    </xf>
    <xf numFmtId="164" fontId="5" fillId="0" borderId="5" xfId="1" applyNumberFormat="1" applyFont="1" applyFill="1" applyBorder="1" applyAlignment="1">
      <alignment vertical="top"/>
    </xf>
    <xf numFmtId="164" fontId="15" fillId="5" borderId="0" xfId="1" quotePrefix="1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top"/>
    </xf>
    <xf numFmtId="164" fontId="10" fillId="5" borderId="0" xfId="1" quotePrefix="1" applyNumberFormat="1" applyFont="1" applyFill="1" applyAlignment="1">
      <alignment horizontal="center" vertical="center"/>
    </xf>
    <xf numFmtId="164" fontId="4" fillId="5" borderId="0" xfId="1" applyNumberFormat="1" applyFont="1" applyFill="1" applyAlignment="1">
      <alignment vertical="top"/>
    </xf>
    <xf numFmtId="164" fontId="4" fillId="5" borderId="0" xfId="1" applyNumberFormat="1" applyFont="1" applyFill="1" applyAlignment="1">
      <alignment horizontal="right" vertical="top"/>
    </xf>
    <xf numFmtId="164" fontId="2" fillId="5" borderId="0" xfId="1" applyNumberFormat="1" applyFont="1" applyFill="1" applyAlignment="1">
      <alignment horizontal="right" vertical="top"/>
    </xf>
  </cellXfs>
  <cellStyles count="12">
    <cellStyle name="Align_indent_1" xfId="11" xr:uid="{DF2212CF-BB92-41E7-843C-CAAFF8D59C86}"/>
    <cellStyle name="Fnt_default_11_bold" xfId="10" xr:uid="{0E315AC2-FA4A-46B0-8A7A-AEEC21B7079C}"/>
    <cellStyle name="Hyperlink 2" xfId="7" xr:uid="{00000000-0005-0000-0000-000001000000}"/>
    <cellStyle name="Komma" xfId="1" builtinId="3"/>
    <cellStyle name="Komma 11" xfId="8" xr:uid="{00000000-0005-0000-0000-000003000000}"/>
    <cellStyle name="Normal" xfId="9" xr:uid="{00000000-0005-0000-0000-000004000000}"/>
    <cellStyle name="Procent" xfId="2" builtinId="5"/>
    <cellStyle name="Standaard" xfId="0" builtinId="0"/>
    <cellStyle name="Standaard 14" xfId="4" xr:uid="{00000000-0005-0000-0000-000007000000}"/>
    <cellStyle name="Standaard 2 2 2 3" xfId="6" xr:uid="{00000000-0005-0000-0000-000008000000}"/>
    <cellStyle name="Standaard 2 2 3" xfId="3" xr:uid="{00000000-0005-0000-0000-000009000000}"/>
    <cellStyle name="Standaard 3 6" xfId="5" xr:uid="{00000000-0005-0000-0000-00000A000000}"/>
  </cellStyles>
  <dxfs count="0"/>
  <tableStyles count="0" defaultTableStyle="TableStyleMedium2" defaultPivotStyle="PivotStyleLight16"/>
  <colors>
    <mruColors>
      <color rgb="FFEEF4E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RAPPORT\97\4EKW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Projecten/APL/implementatie%20FTK/rapportages/Outputrapportages/Pensioenfondsen/Blok%20III/Consultatie%20P-afdelingen/Pensioenfondsen/Thema%2002%20Solvabiliteitstoets/Rapportages%20ST%20v05_tcm12-46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2202/LOCALS~1/Temp/notes829AC3/Pensioenfondsen/Thema%2002%20Solvabiliteitstoets/Rapportages%20ST%20v05_tcm12-46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en\APL\implementatie%20FTK\rapportages\Outputrapportages\Pensioenfondsen\Blok%20III\Consultatie%20P-afdelingen\Pensioenfondsen\Thema%2002%20Solvabiliteitstoets\Rapportages%20ST%20v05_tcm12-46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2202\LOCALS~1\Temp\notes829AC3\Pensioenfondsen\Thema%2002%20Solvabiliteitstoets\Rapportages%20ST%20v05_tcm12-46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1300\users$\NB2511\Office\Projecten\FTK\Pensioenmodellering%20HW_v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Overige%20baten%20en%20lasten\2009\Overige%20baten%20en%20lasten%20Q2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_Trudy\AppData\Local\Microsoft\Windows\Temporary%20Internet%20Files\Content.Outlook\8U3VPE0O\01%20DNB%20Leven%202009%20BAL%20ASRL%20mnd13%20definitief%20versie%2019-02-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BEGR\BG97-00\INTBUMJ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80573%7bID98142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79835%7bID11AA7A%7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7\Reporting\A07%20MIC\Standaard%20template\Standaard%20MIC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1%20-%20Algemeen\Jaarstaten%20verzekeraars%20-%20Formulierenset%20boekjaa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4\Reporting\2014%2006\21.%20Standard%20&amp;%20Poor\S&amp;P%20tool%20ARC%20Q2-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Salditabel%20Q3%202011%20tbv%20DN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at\Fortis\ASW\CCT%202005\Schade\Toetsing\Q4\Non-life%20adequacy%20test%20ASR%20-%20Summary%20v3.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Crystal%20Ball/Modellering%20pensioen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Particulier 4e kw 1997"/>
      <sheetName val="Org Particulier 4e kw 1997"/>
      <sheetName val="VPB Berekening"/>
      <sheetName val="Cat_Particulier_4e_kw_1997"/>
      <sheetName val="Org_Particulier_4e_kw_1997"/>
      <sheetName val="VPB_Berekening"/>
      <sheetName val="Blad3"/>
      <sheetName val="Blad6"/>
      <sheetName val="4EKW97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 refreshError="1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Invoerformulier"/>
      <sheetName val="Voorzieningen"/>
      <sheetName val="Solv berekening"/>
      <sheetName val="Balans"/>
      <sheetName val="RTS"/>
      <sheetName val="Sterftetafels"/>
      <sheetName val="Parameters niet-rente"/>
      <sheetName val="Rentescenario parameters"/>
      <sheetName val="Solv_berekening"/>
      <sheetName val="Parameters_niet-rente"/>
      <sheetName val="Rentescenario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/>
      <sheetData sheetId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Blad1"/>
      <sheetName val="InputSMS"/>
      <sheetName val="InputALM_ACC"/>
      <sheetName val="Output"/>
      <sheetName val="boe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>
        <row r="1">
          <cell r="E1" t="str">
            <v>2011Q3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  <sheetName val="Maatschappijen_en_Report_units"/>
      <sheetName val="Download_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verm 1997"/>
      <sheetName val="gemverm_1997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specs algemeen"/>
      <sheetName val="Kleurenschema"/>
      <sheetName val="File Names"/>
      <sheetName val="General Attributes"/>
      <sheetName val="Karaktergegevens"/>
      <sheetName val="Kenmerken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specs"/>
      <sheetName val="J312"/>
      <sheetName val="J312 specs"/>
      <sheetName val="J313"/>
      <sheetName val="J313 specs"/>
      <sheetName val="J314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specs"/>
      <sheetName val="J502 oud"/>
      <sheetName val="J503"/>
      <sheetName val="J503 specs"/>
      <sheetName val="J504"/>
      <sheetName val="J504 specs"/>
      <sheetName val="J505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  <sheetName val="W001"/>
      <sheetName val="W001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Versiebeheer"/>
      <sheetName val="Profiel informatie"/>
      <sheetName val="Kleurenschema"/>
      <sheetName val="Testgevallen"/>
      <sheetName val="General Attributes"/>
      <sheetName val="File Names"/>
      <sheetName val="KMC's"/>
      <sheetName val="Kenmerkstructuur"/>
      <sheetName val="Karaktergegevens"/>
      <sheetName val="specs algemeen"/>
      <sheetName val="Contact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(Engels)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(Engels)"/>
      <sheetName val="J311 specs"/>
      <sheetName val="J312"/>
      <sheetName val="J312 (Engels)"/>
      <sheetName val="J312 specs"/>
      <sheetName val="J313"/>
      <sheetName val="J313 (Engels)"/>
      <sheetName val="J313 specs"/>
      <sheetName val="J314"/>
      <sheetName val="J314 (Engels)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oud"/>
      <sheetName val="J502 (Engels)"/>
      <sheetName val="J502 specs"/>
      <sheetName val="J503"/>
      <sheetName val="J503 (Engels)"/>
      <sheetName val="J503 specs"/>
      <sheetName val="J504"/>
      <sheetName val="J504 (Engels)"/>
      <sheetName val="J504 specs"/>
      <sheetName val="J505"/>
      <sheetName val="J505 (Engels)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4 oud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R Totaal overzicht"/>
      <sheetName val="VSJ000"/>
      <sheetName val="VSJ005"/>
      <sheetName val="VSJ010"/>
      <sheetName val="VSJ015S"/>
      <sheetName val="VSJ015N"/>
      <sheetName val="VSJ015L"/>
      <sheetName val="VSJ020"/>
      <sheetName val="VSJ025"/>
      <sheetName val="VSJ030"/>
      <sheetName val="VSJ031"/>
      <sheetName val="VSJ032"/>
      <sheetName val="VSJ033"/>
      <sheetName val="VSJ034"/>
      <sheetName val="VSJ035"/>
      <sheetName val="VSJ040"/>
      <sheetName val="VSJ045"/>
      <sheetName val="VSJ050N"/>
      <sheetName val="VSJ050L"/>
      <sheetName val="VSJ055"/>
      <sheetName val="VSJ060S"/>
      <sheetName val="VSJ060N"/>
      <sheetName val="VSJ060L"/>
      <sheetName val="VSJ065"/>
      <sheetName val="VSJ070N"/>
      <sheetName val="VSJ070L"/>
      <sheetName val="VSJ075"/>
      <sheetName val="VSJ080"/>
      <sheetName val="VSJ085"/>
      <sheetName val="VSJ090"/>
      <sheetName val="VSJ095"/>
      <sheetName val="VSJ100"/>
      <sheetName val="VSJ105"/>
      <sheetName val="VSJ110N"/>
      <sheetName val="VSJ110L"/>
      <sheetName val="VSJ115S"/>
      <sheetName val="VSJ115N"/>
      <sheetName val="VSJ115L"/>
      <sheetName val="VSJ120L"/>
      <sheetName val="VSJ120S"/>
      <sheetName val="VSJ120N"/>
      <sheetName val="VSJ125"/>
      <sheetName val="Hulpblad VSJ125"/>
      <sheetName val="VSJ135"/>
      <sheetName val="VSJ135S"/>
      <sheetName val="VSJ135S1"/>
      <sheetName val="VSJ135S2"/>
      <sheetName val="VSJ136"/>
      <sheetName val="VSJ140S"/>
      <sheetName val="VSJ140L"/>
      <sheetName val="VSJ145L"/>
      <sheetName val="VSJ145S"/>
      <sheetName val="VSJ150"/>
      <sheetName val="VSJ155"/>
      <sheetName val="VSJ160S"/>
      <sheetName val="VSJ160N"/>
      <sheetName val="VSJ160L"/>
      <sheetName val="VSJ165S"/>
      <sheetName val="VSJ165N"/>
      <sheetName val="VSJ165L"/>
      <sheetName val="VSJ170N"/>
      <sheetName val="VSJ175"/>
      <sheetName val="VSJ180EUS"/>
      <sheetName val="VSJ180S"/>
      <sheetName val="VSJ180EUL"/>
      <sheetName val="VSJ180L"/>
      <sheetName val="VSJ185S"/>
      <sheetName val="VSJ190"/>
      <sheetName val="VSJ195S"/>
      <sheetName val="VSJ195L"/>
      <sheetName val="VSJ195N"/>
      <sheetName val="VSJ200"/>
      <sheetName val="VSJ203"/>
      <sheetName val="VSJ205"/>
      <sheetName val="CR_Totaal_overzicht"/>
      <sheetName val="Hulpblad_VSJ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  <sheetName val="Samenvatting obv S&amp;P template"/>
      <sheetName val="TVNL Overzicht"/>
      <sheetName val="Premies"/>
      <sheetName val="Reporting Units"/>
      <sheetName val="FvOS1"/>
      <sheetName val="Retrieve assets S&amp;P"/>
      <sheetName val="Retrieve non charg assets S&amp;P"/>
      <sheetName val="Magnitude specificatie premies"/>
      <sheetName val="Samenvatting_obv_S&amp;P_template"/>
      <sheetName val="TVNL_Overzicht"/>
      <sheetName val="Reporting_Units"/>
      <sheetName val="Retrieve_assets_S&amp;P"/>
      <sheetName val="Retrieve_non_charg_assets_S&amp;P"/>
      <sheetName val="Magnitude_specificatie_premies"/>
    </sheetNames>
    <sheetDataSet>
      <sheetData sheetId="0"/>
      <sheetData sheetId="1"/>
      <sheetData sheetId="2"/>
      <sheetData sheetId="3"/>
      <sheetData sheetId="4">
        <row r="21">
          <cell r="N21">
            <v>11341</v>
          </cell>
        </row>
        <row r="22">
          <cell r="N22">
            <v>1544</v>
          </cell>
        </row>
        <row r="29">
          <cell r="N29">
            <v>4</v>
          </cell>
        </row>
      </sheetData>
      <sheetData sheetId="5"/>
      <sheetData sheetId="6">
        <row r="41">
          <cell r="AH41">
            <v>234378.47399999999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  <sheetName val="Data"/>
    </sheetNames>
    <sheetDataSet>
      <sheetData sheetId="0" refreshError="1">
        <row r="3">
          <cell r="E3" t="str">
            <v>FR-BO-T9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Versiebeheer"/>
    </sheetNames>
    <sheetDataSet>
      <sheetData sheetId="0"/>
      <sheetData sheetId="1"/>
      <sheetData sheetId="2" refreshError="1">
        <row r="142">
          <cell r="B142"/>
        </row>
      </sheetData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Q3 2011 HARDE CIJFERS"/>
      <sheetName val="W&amp;V Q3 2011 HARDE CIJFERS"/>
      <sheetName val="Handaanpassingen"/>
      <sheetName val="Balans Q3 2011"/>
      <sheetName val="W&amp;V Q3 2011"/>
      <sheetName val="DTB Eliminaties"/>
      <sheetName val="DTB salditabel vennootschap."/>
      <sheetName val="Salditabel"/>
      <sheetName val="Controle oprol"/>
      <sheetName val="Balans_Q3_2011_HARDE_CIJFERS"/>
      <sheetName val="W&amp;V_Q3_2011_HARDE_CIJFERS"/>
      <sheetName val="Balans_Q3_2011"/>
      <sheetName val="W&amp;V_Q3_2011"/>
      <sheetName val="DTB_Eliminaties"/>
      <sheetName val="DTB_salditabel_vennootschap_"/>
      <sheetName val="Controle_op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nancial Input"/>
      <sheetName val="Adequacy provisions"/>
      <sheetName val="Adequacy profitability"/>
      <sheetName val="Diversification"/>
      <sheetName val="Reconciliation"/>
      <sheetName val="Evaluation"/>
      <sheetName val="P&amp;L - Valuation"/>
      <sheetName val="System"/>
    </sheetNames>
    <sheetDataSet>
      <sheetData sheetId="0">
        <row r="8">
          <cell r="C8">
            <v>2005</v>
          </cell>
        </row>
      </sheetData>
      <sheetData sheetId="1">
        <row r="6">
          <cell r="AB6">
            <v>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el"/>
      <sheetName val="Tafels"/>
      <sheetName val="Portefeuille"/>
      <sheetName val="Kasstroom OP"/>
      <sheetName val="Kasstroom NP "/>
      <sheetName val="Blad1"/>
      <sheetName val="Grafiek3"/>
      <sheetName val="RTS"/>
      <sheetName val="RTS trans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7"/>
  <sheetViews>
    <sheetView showGridLines="0" tabSelected="1" zoomScaleNormal="100" workbookViewId="0">
      <selection sqref="A1:G1"/>
    </sheetView>
  </sheetViews>
  <sheetFormatPr defaultColWidth="9.140625" defaultRowHeight="12.75" x14ac:dyDescent="0.25"/>
  <cols>
    <col min="1" max="1" width="17.5703125" style="9" customWidth="1"/>
    <col min="2" max="2" width="3.140625" style="2" bestFit="1" customWidth="1"/>
    <col min="3" max="3" width="72.85546875" style="1" bestFit="1" customWidth="1"/>
    <col min="4" max="4" width="12.28515625" style="1" customWidth="1"/>
    <col min="5" max="5" width="12.28515625" style="15" customWidth="1"/>
    <col min="6" max="6" width="14" style="15" bestFit="1" customWidth="1"/>
    <col min="7" max="7" width="14" style="61" bestFit="1" customWidth="1"/>
    <col min="8" max="16384" width="9.140625" style="1"/>
  </cols>
  <sheetData>
    <row r="1" spans="1:7" ht="18" x14ac:dyDescent="0.25">
      <c r="A1" s="173" t="s">
        <v>54</v>
      </c>
      <c r="B1" s="174"/>
      <c r="C1" s="175" t="s">
        <v>135</v>
      </c>
      <c r="D1" s="176"/>
      <c r="E1" s="177"/>
      <c r="F1" s="177"/>
      <c r="G1" s="178"/>
    </row>
    <row r="2" spans="1:7" x14ac:dyDescent="0.25">
      <c r="D2" s="75"/>
      <c r="E2" s="24"/>
    </row>
    <row r="3" spans="1:7" x14ac:dyDescent="0.25">
      <c r="A3" s="1"/>
      <c r="C3" s="74" t="s">
        <v>27</v>
      </c>
      <c r="D3" s="3"/>
      <c r="E3" s="79" t="s">
        <v>124</v>
      </c>
      <c r="F3" s="5"/>
      <c r="G3" s="90" t="s">
        <v>134</v>
      </c>
    </row>
    <row r="4" spans="1:7" x14ac:dyDescent="0.25">
      <c r="B4" s="2" t="s">
        <v>0</v>
      </c>
      <c r="C4" s="6" t="s">
        <v>131</v>
      </c>
      <c r="D4" s="76"/>
      <c r="E4" s="38">
        <v>657.21015205999993</v>
      </c>
      <c r="F4" s="77"/>
      <c r="G4" s="86">
        <v>941.66186848000007</v>
      </c>
    </row>
    <row r="5" spans="1:7" x14ac:dyDescent="0.25">
      <c r="B5" s="2" t="s">
        <v>1</v>
      </c>
      <c r="C5" s="6" t="s">
        <v>133</v>
      </c>
      <c r="D5" s="76"/>
      <c r="E5" s="160">
        <v>-48.125</v>
      </c>
      <c r="F5" s="77"/>
      <c r="G5" s="89">
        <v>-48.125</v>
      </c>
    </row>
    <row r="6" spans="1:7" ht="13.5" thickBot="1" x14ac:dyDescent="0.3">
      <c r="A6" s="9" t="s">
        <v>2</v>
      </c>
      <c r="B6" s="2" t="s">
        <v>3</v>
      </c>
      <c r="C6" s="10" t="s">
        <v>132</v>
      </c>
      <c r="D6" s="11"/>
      <c r="E6" s="164">
        <f>E4+E5</f>
        <v>609.08515205999993</v>
      </c>
      <c r="F6" s="77"/>
      <c r="G6" s="88">
        <f>G4+G5</f>
        <v>893.53686848000007</v>
      </c>
    </row>
    <row r="7" spans="1:7" x14ac:dyDescent="0.25">
      <c r="D7" s="11"/>
      <c r="E7" s="165"/>
      <c r="F7" s="78"/>
      <c r="G7" s="85"/>
    </row>
    <row r="8" spans="1:7" x14ac:dyDescent="0.25">
      <c r="D8" s="118" t="s">
        <v>120</v>
      </c>
      <c r="E8" s="69" t="str">
        <f>E3</f>
        <v>FY 2020</v>
      </c>
      <c r="F8" s="79" t="str">
        <f>E8</f>
        <v>FY 2020</v>
      </c>
      <c r="G8" s="87" t="str">
        <f>G3</f>
        <v>FY 2021</v>
      </c>
    </row>
    <row r="9" spans="1:7" x14ac:dyDescent="0.25">
      <c r="B9" s="2" t="s">
        <v>4</v>
      </c>
      <c r="C9" s="6" t="s">
        <v>28</v>
      </c>
      <c r="D9" s="13">
        <v>5088.8546474500008</v>
      </c>
      <c r="E9" s="14">
        <v>5309.1216707699996</v>
      </c>
      <c r="F9" s="80">
        <v>5309.1216707699996</v>
      </c>
      <c r="G9" s="86">
        <v>6362.6023897700006</v>
      </c>
    </row>
    <row r="10" spans="1:7" x14ac:dyDescent="0.25">
      <c r="A10" s="9" t="s">
        <v>5</v>
      </c>
      <c r="B10" s="2" t="s">
        <v>6</v>
      </c>
      <c r="C10" s="10" t="s">
        <v>29</v>
      </c>
      <c r="D10" s="12"/>
      <c r="E10" s="78">
        <f>AVERAGE(D9,E9)</f>
        <v>5198.9881591100002</v>
      </c>
      <c r="F10" s="78"/>
      <c r="G10" s="85">
        <f>AVERAGE(F9,G9)</f>
        <v>5835.8620302700001</v>
      </c>
    </row>
    <row r="11" spans="1:7" x14ac:dyDescent="0.25">
      <c r="C11" s="6"/>
      <c r="D11" s="15"/>
      <c r="F11" s="81"/>
      <c r="G11" s="84"/>
    </row>
    <row r="12" spans="1:7" x14ac:dyDescent="0.25">
      <c r="A12" s="9" t="s">
        <v>7</v>
      </c>
      <c r="B12" s="2" t="s">
        <v>8</v>
      </c>
      <c r="C12" s="10" t="s">
        <v>30</v>
      </c>
      <c r="D12" s="16"/>
      <c r="E12" s="82">
        <f>+E6/E10</f>
        <v>0.11715455650590816</v>
      </c>
      <c r="F12" s="82"/>
      <c r="G12" s="83">
        <f>+G6/G10</f>
        <v>0.15311137649336443</v>
      </c>
    </row>
    <row r="13" spans="1:7" x14ac:dyDescent="0.25">
      <c r="E13" s="16"/>
      <c r="F13" s="82"/>
      <c r="G13" s="91"/>
    </row>
    <row r="14" spans="1:7" x14ac:dyDescent="0.25">
      <c r="C14" s="70"/>
      <c r="E14" s="82"/>
      <c r="F14" s="82"/>
      <c r="G14" s="91"/>
    </row>
    <row r="15" spans="1:7" ht="13.5" thickBot="1" x14ac:dyDescent="0.3">
      <c r="E15" s="166"/>
      <c r="F15" s="81"/>
      <c r="G15" s="92"/>
    </row>
    <row r="16" spans="1:7" x14ac:dyDescent="0.25">
      <c r="C16" s="74" t="s">
        <v>32</v>
      </c>
      <c r="D16" s="3"/>
      <c r="E16" s="79" t="str">
        <f>+E3</f>
        <v>FY 2020</v>
      </c>
      <c r="F16" s="81"/>
      <c r="G16" s="90" t="str">
        <f>+G3</f>
        <v>FY 2021</v>
      </c>
    </row>
    <row r="17" spans="1:7" ht="13.5" thickBot="1" x14ac:dyDescent="0.3">
      <c r="B17" s="2" t="s">
        <v>0</v>
      </c>
      <c r="C17" s="6" t="s">
        <v>129</v>
      </c>
      <c r="D17" s="7"/>
      <c r="E17" s="156">
        <v>663.70347374999994</v>
      </c>
      <c r="F17" s="81"/>
      <c r="G17" s="93">
        <v>765.89987100000008</v>
      </c>
    </row>
    <row r="18" spans="1:7" ht="13.5" thickBot="1" x14ac:dyDescent="0.3">
      <c r="B18" s="2" t="s">
        <v>1</v>
      </c>
      <c r="C18" s="6" t="s">
        <v>114</v>
      </c>
      <c r="D18" s="170"/>
      <c r="E18" s="104">
        <v>-36.09375</v>
      </c>
      <c r="F18" s="81"/>
      <c r="G18" s="94">
        <v>-36.09375</v>
      </c>
    </row>
    <row r="19" spans="1:7" ht="13.5" thickBot="1" x14ac:dyDescent="0.3">
      <c r="A19" s="9" t="s">
        <v>2</v>
      </c>
      <c r="B19" s="2" t="s">
        <v>3</v>
      </c>
      <c r="C19" s="10" t="s">
        <v>117</v>
      </c>
      <c r="D19" s="11"/>
      <c r="E19" s="157">
        <f>E17+E18</f>
        <v>627.60972374999994</v>
      </c>
      <c r="F19" s="81"/>
      <c r="G19" s="95">
        <f>G17+G18</f>
        <v>729.80612100000008</v>
      </c>
    </row>
    <row r="20" spans="1:7" ht="13.5" thickBot="1" x14ac:dyDescent="0.3">
      <c r="C20" s="169"/>
      <c r="D20" s="7"/>
      <c r="E20" s="167"/>
      <c r="F20" s="78"/>
      <c r="G20" s="96"/>
    </row>
    <row r="21" spans="1:7" x14ac:dyDescent="0.25">
      <c r="C21" s="6"/>
      <c r="D21" s="29" t="str">
        <f>D8</f>
        <v>FY 2019</v>
      </c>
      <c r="E21" s="69" t="str">
        <f>+E16</f>
        <v>FY 2020</v>
      </c>
      <c r="F21" s="79" t="str">
        <f>F8</f>
        <v>FY 2020</v>
      </c>
      <c r="G21" s="97" t="str">
        <f>+G16</f>
        <v>FY 2021</v>
      </c>
    </row>
    <row r="22" spans="1:7" x14ac:dyDescent="0.25">
      <c r="B22" s="2" t="s">
        <v>4</v>
      </c>
      <c r="C22" s="6" t="s">
        <v>28</v>
      </c>
      <c r="D22" s="80">
        <f>D9</f>
        <v>5088.8546474500008</v>
      </c>
      <c r="E22" s="103">
        <f>E9</f>
        <v>5309.1216707699996</v>
      </c>
      <c r="F22" s="103">
        <f>F9</f>
        <v>5309.1216707699996</v>
      </c>
      <c r="G22" s="93">
        <f>G9</f>
        <v>6362.6023897700006</v>
      </c>
    </row>
    <row r="23" spans="1:7" ht="13.5" thickBot="1" x14ac:dyDescent="0.3">
      <c r="B23" s="2" t="s">
        <v>6</v>
      </c>
      <c r="C23" s="169" t="s">
        <v>118</v>
      </c>
      <c r="D23" s="13">
        <v>-936.75208120999991</v>
      </c>
      <c r="E23" s="168">
        <v>-1136.7960003100002</v>
      </c>
      <c r="F23" s="102">
        <v>-1136.7960003100002</v>
      </c>
      <c r="G23" s="98">
        <v>-1461.33138474</v>
      </c>
    </row>
    <row r="24" spans="1:7" ht="13.5" thickBot="1" x14ac:dyDescent="0.3">
      <c r="B24" s="2" t="s">
        <v>8</v>
      </c>
      <c r="C24" s="6" t="s">
        <v>81</v>
      </c>
      <c r="D24" s="65">
        <v>-54.218085479999999</v>
      </c>
      <c r="E24" s="66">
        <v>-56.248870859999997</v>
      </c>
      <c r="F24" s="101">
        <v>-56.248870859999997</v>
      </c>
      <c r="G24" s="99">
        <v>-43.245633910000002</v>
      </c>
    </row>
    <row r="25" spans="1:7" s="22" customFormat="1" ht="30.75" customHeight="1" x14ac:dyDescent="0.25">
      <c r="A25" s="9" t="s">
        <v>49</v>
      </c>
      <c r="B25" s="2" t="s">
        <v>10</v>
      </c>
      <c r="C25" s="67" t="s">
        <v>119</v>
      </c>
      <c r="D25" s="68">
        <f>D22+D23+D24</f>
        <v>4097.8844807600008</v>
      </c>
      <c r="E25" s="68">
        <f>E22+E23+E24</f>
        <v>4116.0767995999986</v>
      </c>
      <c r="F25" s="105">
        <f>F22+F23+F24</f>
        <v>4116.0767995999986</v>
      </c>
      <c r="G25" s="100">
        <f>G22+G23+G24</f>
        <v>4858.0253711200012</v>
      </c>
    </row>
    <row r="26" spans="1:7" x14ac:dyDescent="0.25">
      <c r="A26" s="9" t="s">
        <v>50</v>
      </c>
      <c r="B26" s="2" t="s">
        <v>11</v>
      </c>
      <c r="C26" s="10" t="s">
        <v>31</v>
      </c>
      <c r="D26" s="12"/>
      <c r="E26" s="12">
        <f>(D25+E25)/2</f>
        <v>4106.9806401799997</v>
      </c>
      <c r="F26" s="78"/>
      <c r="G26" s="96">
        <f>(F25+G25)/2</f>
        <v>4487.0510853599999</v>
      </c>
    </row>
    <row r="27" spans="1:7" x14ac:dyDescent="0.25">
      <c r="F27" s="81"/>
      <c r="G27" s="54"/>
    </row>
    <row r="28" spans="1:7" x14ac:dyDescent="0.25">
      <c r="A28" s="9" t="s">
        <v>51</v>
      </c>
      <c r="B28" s="2" t="s">
        <v>12</v>
      </c>
      <c r="C28" s="10" t="s">
        <v>32</v>
      </c>
      <c r="D28" s="10"/>
      <c r="E28" s="16">
        <f>+E19/E26</f>
        <v>0.15281535968538026</v>
      </c>
      <c r="F28" s="82"/>
      <c r="G28" s="55">
        <f>+G19/G26</f>
        <v>0.16264716115694661</v>
      </c>
    </row>
    <row r="29" spans="1:7" ht="13.5" thickBot="1" x14ac:dyDescent="0.3">
      <c r="E29" s="1"/>
      <c r="F29" s="75"/>
      <c r="G29" s="106"/>
    </row>
    <row r="30" spans="1:7" x14ac:dyDescent="0.25">
      <c r="E30" s="16"/>
      <c r="F30" s="16"/>
      <c r="G30" s="56"/>
    </row>
    <row r="31" spans="1:7" x14ac:dyDescent="0.25">
      <c r="E31" s="17"/>
      <c r="F31" s="107"/>
      <c r="G31" s="57"/>
    </row>
    <row r="32" spans="1:7" x14ac:dyDescent="0.25">
      <c r="C32" s="74" t="s">
        <v>33</v>
      </c>
      <c r="E32" s="81"/>
      <c r="F32" s="69" t="str">
        <f>$F$8</f>
        <v>FY 2020</v>
      </c>
      <c r="G32" s="51" t="str">
        <f>+$G$3</f>
        <v>FY 2021</v>
      </c>
    </row>
    <row r="33" spans="1:7" x14ac:dyDescent="0.25">
      <c r="B33" s="2" t="s">
        <v>0</v>
      </c>
      <c r="C33" s="35" t="s">
        <v>34</v>
      </c>
      <c r="D33" s="39"/>
      <c r="E33" s="171"/>
      <c r="F33" s="103">
        <v>497</v>
      </c>
      <c r="G33" s="53">
        <v>497</v>
      </c>
    </row>
    <row r="34" spans="1:7" x14ac:dyDescent="0.25">
      <c r="B34" s="2" t="s">
        <v>1</v>
      </c>
      <c r="C34" s="35" t="s">
        <v>121</v>
      </c>
      <c r="D34" s="39"/>
      <c r="E34" s="40"/>
      <c r="F34" s="104">
        <v>507</v>
      </c>
      <c r="G34" s="52">
        <v>506.81</v>
      </c>
    </row>
    <row r="35" spans="1:7" x14ac:dyDescent="0.25">
      <c r="A35" s="9" t="s">
        <v>2</v>
      </c>
      <c r="B35" s="2" t="s">
        <v>3</v>
      </c>
      <c r="C35" s="35" t="s">
        <v>48</v>
      </c>
      <c r="D35" s="39"/>
      <c r="E35" s="171"/>
      <c r="F35" s="103">
        <f>+F33+F34</f>
        <v>1004</v>
      </c>
      <c r="G35" s="58">
        <f>+G33+G34</f>
        <v>1003.81</v>
      </c>
    </row>
    <row r="36" spans="1:7" x14ac:dyDescent="0.25">
      <c r="B36" s="2" t="s">
        <v>4</v>
      </c>
      <c r="C36" s="6" t="s">
        <v>47</v>
      </c>
      <c r="E36" s="81"/>
      <c r="F36" s="102">
        <v>497.73255</v>
      </c>
      <c r="G36" s="53">
        <v>498.05575484799999</v>
      </c>
    </row>
    <row r="37" spans="1:7" x14ac:dyDescent="0.25">
      <c r="B37" s="2" t="s">
        <v>6</v>
      </c>
      <c r="C37" s="6" t="s">
        <v>82</v>
      </c>
      <c r="E37" s="81"/>
      <c r="F37" s="102">
        <v>493.43254999999999</v>
      </c>
      <c r="G37" s="53">
        <v>493.97291675000002</v>
      </c>
    </row>
    <row r="38" spans="1:7" x14ac:dyDescent="0.25">
      <c r="B38" s="2" t="s">
        <v>8</v>
      </c>
      <c r="C38" s="6" t="s">
        <v>35</v>
      </c>
      <c r="E38" s="81"/>
      <c r="F38" s="102">
        <v>105</v>
      </c>
      <c r="G38" s="53">
        <v>105</v>
      </c>
    </row>
    <row r="39" spans="1:7" x14ac:dyDescent="0.25">
      <c r="B39" s="2" t="s">
        <v>10</v>
      </c>
      <c r="C39" s="6" t="s">
        <v>36</v>
      </c>
      <c r="E39" s="81"/>
      <c r="F39" s="104">
        <v>0</v>
      </c>
      <c r="G39" s="52">
        <v>0</v>
      </c>
    </row>
    <row r="40" spans="1:7" x14ac:dyDescent="0.25">
      <c r="A40" s="9" t="s">
        <v>122</v>
      </c>
      <c r="B40" s="2" t="s">
        <v>11</v>
      </c>
      <c r="C40" s="10" t="s">
        <v>37</v>
      </c>
      <c r="F40" s="108">
        <f>F35+F36+F37+F38+F39</f>
        <v>2100.1651000000002</v>
      </c>
      <c r="G40" s="59">
        <f>G35+G36+G37+G38+G39</f>
        <v>2100.838671598</v>
      </c>
    </row>
    <row r="41" spans="1:7" x14ac:dyDescent="0.25">
      <c r="C41" s="6"/>
      <c r="F41" s="102"/>
      <c r="G41" s="53"/>
    </row>
    <row r="42" spans="1:7" x14ac:dyDescent="0.25">
      <c r="B42" s="2" t="s">
        <v>12</v>
      </c>
      <c r="C42" s="10" t="s">
        <v>28</v>
      </c>
      <c r="F42" s="78">
        <v>5309.1216707699996</v>
      </c>
      <c r="G42" s="59">
        <v>6362.6023897700006</v>
      </c>
    </row>
    <row r="43" spans="1:7" x14ac:dyDescent="0.25">
      <c r="C43" s="6"/>
      <c r="F43" s="102"/>
      <c r="G43" s="53"/>
    </row>
    <row r="44" spans="1:7" x14ac:dyDescent="0.25">
      <c r="A44" s="9" t="s">
        <v>123</v>
      </c>
      <c r="B44" s="2" t="s">
        <v>21</v>
      </c>
      <c r="C44" s="10" t="s">
        <v>38</v>
      </c>
      <c r="F44" s="109">
        <f>F40/(F42+F40)</f>
        <v>0.28345037315673277</v>
      </c>
      <c r="G44" s="60">
        <f>G40/(G42+G40)</f>
        <v>0.24822511982595738</v>
      </c>
    </row>
    <row r="45" spans="1:7" x14ac:dyDescent="0.25">
      <c r="D45" s="19"/>
      <c r="E45" s="16"/>
      <c r="F45" s="110"/>
    </row>
    <row r="46" spans="1:7" x14ac:dyDescent="0.25">
      <c r="D46" s="19"/>
      <c r="E46" s="16"/>
      <c r="F46" s="82"/>
    </row>
    <row r="47" spans="1:7" x14ac:dyDescent="0.25">
      <c r="D47" s="19"/>
      <c r="F47" s="81"/>
    </row>
    <row r="48" spans="1:7" x14ac:dyDescent="0.25">
      <c r="C48" s="74" t="s">
        <v>15</v>
      </c>
      <c r="D48" s="19"/>
      <c r="E48" s="109"/>
      <c r="F48" s="79" t="str">
        <f>$F$8</f>
        <v>FY 2020</v>
      </c>
      <c r="G48" s="51" t="str">
        <f>+$G$3</f>
        <v>FY 2021</v>
      </c>
    </row>
    <row r="49" spans="1:7" x14ac:dyDescent="0.25">
      <c r="B49" s="2" t="s">
        <v>0</v>
      </c>
      <c r="C49" s="6" t="s">
        <v>39</v>
      </c>
      <c r="D49" s="19"/>
      <c r="E49" s="109"/>
      <c r="F49" s="103">
        <v>48</v>
      </c>
      <c r="G49" s="86">
        <v>48.125</v>
      </c>
    </row>
    <row r="50" spans="1:7" x14ac:dyDescent="0.25">
      <c r="B50" s="2" t="s">
        <v>1</v>
      </c>
      <c r="C50" s="6" t="s">
        <v>46</v>
      </c>
      <c r="D50" s="19"/>
      <c r="E50" s="19"/>
      <c r="F50" s="102">
        <v>43</v>
      </c>
      <c r="G50" s="117">
        <v>42.5</v>
      </c>
    </row>
    <row r="51" spans="1:7" x14ac:dyDescent="0.25">
      <c r="B51" s="2" t="s">
        <v>3</v>
      </c>
      <c r="C51" s="6" t="s">
        <v>35</v>
      </c>
      <c r="D51" s="19"/>
      <c r="E51" s="109"/>
      <c r="F51" s="104">
        <v>0.36015900000000001</v>
      </c>
      <c r="G51" s="89">
        <v>0.23692199999999999</v>
      </c>
    </row>
    <row r="52" spans="1:7" x14ac:dyDescent="0.25">
      <c r="A52" s="9" t="s">
        <v>9</v>
      </c>
      <c r="B52" s="2" t="s">
        <v>4</v>
      </c>
      <c r="C52" s="10" t="s">
        <v>40</v>
      </c>
      <c r="D52" s="19"/>
      <c r="E52" s="109"/>
      <c r="F52" s="108">
        <f>F49+F50+F51</f>
        <v>91.360158999999996</v>
      </c>
      <c r="G52" s="88">
        <f>G49+G50+G51</f>
        <v>90.861922000000007</v>
      </c>
    </row>
    <row r="53" spans="1:7" x14ac:dyDescent="0.25">
      <c r="C53" s="10"/>
      <c r="D53" s="19"/>
      <c r="E53" s="109"/>
      <c r="F53" s="102"/>
      <c r="G53" s="113"/>
    </row>
    <row r="54" spans="1:7" x14ac:dyDescent="0.25">
      <c r="B54" s="2" t="s">
        <v>6</v>
      </c>
      <c r="C54" s="20" t="s">
        <v>78</v>
      </c>
      <c r="D54" s="37"/>
      <c r="E54" s="19"/>
      <c r="F54" s="102">
        <v>829.12138899000001</v>
      </c>
      <c r="G54" s="116">
        <v>1208.7863051400002</v>
      </c>
    </row>
    <row r="55" spans="1:7" x14ac:dyDescent="0.25">
      <c r="B55" s="2" t="s">
        <v>8</v>
      </c>
      <c r="C55" s="6" t="s">
        <v>40</v>
      </c>
      <c r="D55" s="19"/>
      <c r="E55" s="109"/>
      <c r="F55" s="104">
        <v>43.360159000000003</v>
      </c>
      <c r="G55" s="115">
        <v>42.736922</v>
      </c>
    </row>
    <row r="56" spans="1:7" x14ac:dyDescent="0.25">
      <c r="A56" s="9" t="s">
        <v>52</v>
      </c>
      <c r="B56" s="2" t="s">
        <v>10</v>
      </c>
      <c r="C56" s="10" t="s">
        <v>45</v>
      </c>
      <c r="D56" s="19"/>
      <c r="E56" s="109"/>
      <c r="F56" s="108">
        <f>F54+F55</f>
        <v>872.48154798999997</v>
      </c>
      <c r="G56" s="114">
        <f>G54+G55</f>
        <v>1251.5232271400002</v>
      </c>
    </row>
    <row r="57" spans="1:7" x14ac:dyDescent="0.25">
      <c r="C57" s="6"/>
      <c r="D57" s="19"/>
      <c r="E57" s="19"/>
      <c r="F57" s="81"/>
      <c r="G57" s="113"/>
    </row>
    <row r="58" spans="1:7" x14ac:dyDescent="0.25">
      <c r="A58" s="9" t="s">
        <v>53</v>
      </c>
      <c r="B58" s="2" t="s">
        <v>11</v>
      </c>
      <c r="C58" s="10" t="s">
        <v>15</v>
      </c>
      <c r="D58" s="19"/>
      <c r="E58" s="109"/>
      <c r="F58" s="111">
        <f>F56/F52</f>
        <v>9.5499127578138303</v>
      </c>
      <c r="G58" s="112">
        <f>G56/G52</f>
        <v>13.773902197886592</v>
      </c>
    </row>
    <row r="59" spans="1:7" x14ac:dyDescent="0.25">
      <c r="D59" s="22"/>
      <c r="E59" s="21"/>
      <c r="F59" s="21"/>
      <c r="G59" s="62"/>
    </row>
    <row r="60" spans="1:7" x14ac:dyDescent="0.25">
      <c r="D60" s="22"/>
      <c r="E60" s="111"/>
      <c r="F60" s="111"/>
      <c r="G60" s="124"/>
    </row>
    <row r="61" spans="1:7" x14ac:dyDescent="0.25">
      <c r="D61" s="22"/>
      <c r="E61" s="81"/>
      <c r="F61" s="81"/>
      <c r="G61" s="124"/>
    </row>
    <row r="62" spans="1:7" hidden="1" x14ac:dyDescent="0.25">
      <c r="D62" s="22">
        <v>0</v>
      </c>
      <c r="E62" s="4"/>
      <c r="F62" s="5">
        <v>0</v>
      </c>
      <c r="G62" s="63">
        <v>0</v>
      </c>
    </row>
    <row r="63" spans="1:7" hidden="1" x14ac:dyDescent="0.25">
      <c r="B63" s="2" t="s">
        <v>0</v>
      </c>
      <c r="D63" s="22">
        <v>0</v>
      </c>
      <c r="F63" s="15">
        <v>0</v>
      </c>
      <c r="G63" s="63">
        <v>0</v>
      </c>
    </row>
    <row r="64" spans="1:7" hidden="1" x14ac:dyDescent="0.25">
      <c r="B64" s="2" t="s">
        <v>1</v>
      </c>
      <c r="D64" s="22">
        <v>0</v>
      </c>
      <c r="E64" s="23"/>
      <c r="F64" s="24">
        <v>0</v>
      </c>
      <c r="G64" s="63">
        <v>0</v>
      </c>
    </row>
    <row r="65" spans="1:8" hidden="1" x14ac:dyDescent="0.25">
      <c r="A65" s="9" t="s">
        <v>2</v>
      </c>
      <c r="B65" s="2" t="s">
        <v>3</v>
      </c>
      <c r="D65" s="22">
        <v>0</v>
      </c>
      <c r="E65" s="21"/>
      <c r="F65" s="21">
        <v>0</v>
      </c>
      <c r="G65" s="63">
        <v>0</v>
      </c>
    </row>
    <row r="66" spans="1:8" hidden="1" x14ac:dyDescent="0.25">
      <c r="D66" s="22">
        <v>0</v>
      </c>
      <c r="F66" s="15">
        <v>0</v>
      </c>
      <c r="G66" s="64">
        <v>0</v>
      </c>
    </row>
    <row r="67" spans="1:8" hidden="1" x14ac:dyDescent="0.25">
      <c r="B67" s="2" t="s">
        <v>4</v>
      </c>
      <c r="D67" s="22">
        <v>0</v>
      </c>
      <c r="F67" s="15">
        <v>0</v>
      </c>
      <c r="G67" s="64">
        <v>0</v>
      </c>
    </row>
    <row r="68" spans="1:8" hidden="1" x14ac:dyDescent="0.25">
      <c r="B68" s="1" t="s">
        <v>6</v>
      </c>
      <c r="D68" s="22">
        <v>0</v>
      </c>
      <c r="E68" s="23"/>
      <c r="F68" s="24">
        <v>0</v>
      </c>
      <c r="G68" s="64">
        <v>0</v>
      </c>
    </row>
    <row r="69" spans="1:8" hidden="1" x14ac:dyDescent="0.25">
      <c r="A69" s="9" t="s">
        <v>13</v>
      </c>
      <c r="B69" s="2" t="s">
        <v>8</v>
      </c>
      <c r="D69" s="22">
        <v>0</v>
      </c>
      <c r="E69" s="21"/>
      <c r="F69" s="21">
        <v>0</v>
      </c>
      <c r="G69" s="64">
        <v>0</v>
      </c>
    </row>
    <row r="70" spans="1:8" hidden="1" x14ac:dyDescent="0.25">
      <c r="D70" s="22">
        <v>0</v>
      </c>
      <c r="E70" s="21"/>
      <c r="F70" s="21">
        <v>0</v>
      </c>
      <c r="G70" s="64">
        <v>0</v>
      </c>
    </row>
    <row r="71" spans="1:8" hidden="1" x14ac:dyDescent="0.25">
      <c r="A71" s="9" t="s">
        <v>14</v>
      </c>
      <c r="B71" s="2" t="s">
        <v>6</v>
      </c>
      <c r="D71" s="22">
        <v>0</v>
      </c>
      <c r="E71" s="21"/>
      <c r="F71" s="21">
        <v>0</v>
      </c>
      <c r="G71" s="64">
        <v>0</v>
      </c>
    </row>
    <row r="72" spans="1:8" hidden="1" x14ac:dyDescent="0.25">
      <c r="B72" s="1"/>
      <c r="D72" s="22">
        <v>0</v>
      </c>
      <c r="E72" s="21"/>
      <c r="F72" s="21">
        <v>0</v>
      </c>
      <c r="G72" s="64">
        <v>0</v>
      </c>
    </row>
    <row r="73" spans="1:8" hidden="1" x14ac:dyDescent="0.25">
      <c r="D73" s="22">
        <v>0</v>
      </c>
      <c r="E73" s="21"/>
      <c r="F73" s="21">
        <v>0</v>
      </c>
      <c r="G73" s="64">
        <v>0</v>
      </c>
    </row>
    <row r="74" spans="1:8" hidden="1" x14ac:dyDescent="0.25">
      <c r="D74" s="22">
        <v>0</v>
      </c>
      <c r="F74" s="15">
        <v>0</v>
      </c>
      <c r="G74" s="64">
        <v>0</v>
      </c>
    </row>
    <row r="75" spans="1:8" x14ac:dyDescent="0.25">
      <c r="C75" s="74" t="s">
        <v>16</v>
      </c>
      <c r="D75" s="25"/>
      <c r="E75" s="172"/>
      <c r="F75" s="118" t="str">
        <f>$F$8</f>
        <v>FY 2020</v>
      </c>
      <c r="G75" s="125" t="str">
        <f>+$G$3</f>
        <v>FY 2021</v>
      </c>
    </row>
    <row r="76" spans="1:8" x14ac:dyDescent="0.25">
      <c r="B76" s="2" t="s">
        <v>0</v>
      </c>
      <c r="C76" s="35" t="s">
        <v>28</v>
      </c>
      <c r="D76" s="6"/>
      <c r="E76" s="22"/>
      <c r="F76" s="103">
        <v>5309.1216707699996</v>
      </c>
      <c r="G76" s="86">
        <v>6362.6023897700006</v>
      </c>
    </row>
    <row r="77" spans="1:8" x14ac:dyDescent="0.25">
      <c r="B77" s="2" t="s">
        <v>1</v>
      </c>
      <c r="C77" s="35" t="s">
        <v>41</v>
      </c>
      <c r="D77" s="6"/>
      <c r="E77" s="22"/>
      <c r="F77" s="104">
        <v>1994.8650660000001</v>
      </c>
      <c r="G77" s="89">
        <v>1995.838671598</v>
      </c>
    </row>
    <row r="78" spans="1:8" x14ac:dyDescent="0.25">
      <c r="A78" s="9" t="s">
        <v>2</v>
      </c>
      <c r="B78" s="2" t="s">
        <v>3</v>
      </c>
      <c r="C78" s="36" t="s">
        <v>42</v>
      </c>
      <c r="D78" s="10"/>
      <c r="E78" s="22"/>
      <c r="F78" s="108">
        <f>F76+F77</f>
        <v>7303.9867367699999</v>
      </c>
      <c r="G78" s="88">
        <f>G76+G77</f>
        <v>8358.4410613680011</v>
      </c>
    </row>
    <row r="79" spans="1:8" x14ac:dyDescent="0.25">
      <c r="C79" s="35"/>
      <c r="D79" s="6"/>
      <c r="E79" s="22"/>
      <c r="F79" s="102"/>
      <c r="G79" s="117"/>
    </row>
    <row r="80" spans="1:8" x14ac:dyDescent="0.25">
      <c r="B80" s="2" t="s">
        <v>4</v>
      </c>
      <c r="C80" s="36" t="s">
        <v>43</v>
      </c>
      <c r="D80" s="10"/>
      <c r="E80" s="22"/>
      <c r="F80" s="78">
        <v>7572</v>
      </c>
      <c r="G80" s="85">
        <v>8292.7554190900282</v>
      </c>
      <c r="H80" s="41"/>
    </row>
    <row r="81" spans="1:7" x14ac:dyDescent="0.25">
      <c r="C81" s="35"/>
      <c r="D81" s="6"/>
      <c r="E81" s="22"/>
      <c r="F81" s="119"/>
      <c r="G81" s="126"/>
    </row>
    <row r="82" spans="1:7" x14ac:dyDescent="0.25">
      <c r="A82" s="9" t="s">
        <v>17</v>
      </c>
      <c r="B82" s="2" t="s">
        <v>6</v>
      </c>
      <c r="C82" s="36" t="s">
        <v>18</v>
      </c>
      <c r="D82" s="10"/>
      <c r="E82" s="22"/>
      <c r="F82" s="82">
        <f>F80/F78</f>
        <v>1.036694105957334</v>
      </c>
      <c r="G82" s="83">
        <f>G80/G78</f>
        <v>0.99214140031667308</v>
      </c>
    </row>
    <row r="83" spans="1:7" x14ac:dyDescent="0.25">
      <c r="A83" s="9" t="s">
        <v>19</v>
      </c>
      <c r="B83" s="2" t="s">
        <v>8</v>
      </c>
      <c r="C83" s="36" t="s">
        <v>80</v>
      </c>
      <c r="D83" s="10"/>
      <c r="E83" s="22"/>
      <c r="F83" s="120">
        <f>F80-F78</f>
        <v>268.01326323000012</v>
      </c>
      <c r="G83" s="127">
        <f>G80-G78</f>
        <v>-65.685642277972875</v>
      </c>
    </row>
    <row r="84" spans="1:7" x14ac:dyDescent="0.25">
      <c r="D84" s="10"/>
      <c r="E84" s="27"/>
      <c r="F84" s="26"/>
      <c r="G84" s="128"/>
    </row>
    <row r="85" spans="1:7" x14ac:dyDescent="0.25">
      <c r="D85" s="10"/>
      <c r="E85" s="27"/>
      <c r="F85" s="120"/>
      <c r="G85" s="129"/>
    </row>
    <row r="86" spans="1:7" x14ac:dyDescent="0.25">
      <c r="C86" s="74" t="s">
        <v>83</v>
      </c>
      <c r="D86" s="25"/>
      <c r="E86" s="27"/>
      <c r="F86" s="118" t="str">
        <f>$F$8</f>
        <v>FY 2020</v>
      </c>
      <c r="G86" s="125" t="str">
        <f>+$G$3</f>
        <v>FY 2021</v>
      </c>
    </row>
    <row r="87" spans="1:7" x14ac:dyDescent="0.25">
      <c r="B87" s="2" t="s">
        <v>0</v>
      </c>
      <c r="C87" s="20" t="s">
        <v>44</v>
      </c>
      <c r="D87" s="6"/>
      <c r="E87" s="27"/>
      <c r="F87" s="121">
        <v>8273.1188959999999</v>
      </c>
      <c r="G87" s="130">
        <v>8189</v>
      </c>
    </row>
    <row r="88" spans="1:7" x14ac:dyDescent="0.25">
      <c r="B88" s="2" t="s">
        <v>1</v>
      </c>
      <c r="C88" s="20" t="s">
        <v>20</v>
      </c>
      <c r="D88" s="6"/>
      <c r="E88" s="27"/>
      <c r="F88" s="122">
        <v>4158.7344999999996</v>
      </c>
      <c r="G88" s="131">
        <v>4185</v>
      </c>
    </row>
    <row r="89" spans="1:7" x14ac:dyDescent="0.25">
      <c r="A89" s="9" t="s">
        <v>26</v>
      </c>
      <c r="B89" s="2" t="s">
        <v>3</v>
      </c>
      <c r="C89" s="10" t="s">
        <v>79</v>
      </c>
      <c r="D89" s="6"/>
      <c r="E89" s="32"/>
      <c r="F89" s="123">
        <f>F87/F88</f>
        <v>1.989335673147685</v>
      </c>
      <c r="G89" s="132">
        <f>G87/G88</f>
        <v>1.9567502986857825</v>
      </c>
    </row>
    <row r="90" spans="1:7" x14ac:dyDescent="0.25">
      <c r="D90" s="27"/>
      <c r="E90" s="26"/>
      <c r="F90" s="120"/>
      <c r="G90" s="133"/>
    </row>
    <row r="91" spans="1:7" x14ac:dyDescent="0.25">
      <c r="D91" s="27"/>
      <c r="E91" s="26"/>
      <c r="F91" s="120"/>
      <c r="G91" s="133"/>
    </row>
    <row r="92" spans="1:7" x14ac:dyDescent="0.25">
      <c r="C92" s="74" t="s">
        <v>84</v>
      </c>
      <c r="D92" s="27"/>
      <c r="E92" s="26"/>
      <c r="F92" s="29" t="str">
        <f>+$E$3</f>
        <v>FY 2020</v>
      </c>
      <c r="G92" s="90" t="str">
        <f>+$G$3</f>
        <v>FY 2021</v>
      </c>
    </row>
    <row r="93" spans="1:7" x14ac:dyDescent="0.25">
      <c r="B93" s="2" t="s">
        <v>0</v>
      </c>
      <c r="C93" s="10" t="s">
        <v>85</v>
      </c>
      <c r="D93" s="27"/>
      <c r="E93" s="26"/>
      <c r="F93" s="135">
        <v>2673.86775433</v>
      </c>
      <c r="G93" s="134">
        <v>2810.5343023699998</v>
      </c>
    </row>
    <row r="94" spans="1:7" x14ac:dyDescent="0.25">
      <c r="C94" s="6"/>
      <c r="D94" s="30"/>
      <c r="E94" s="28"/>
      <c r="F94" s="122"/>
      <c r="G94" s="131"/>
    </row>
    <row r="95" spans="1:7" x14ac:dyDescent="0.25">
      <c r="B95" s="2" t="s">
        <v>1</v>
      </c>
      <c r="C95" s="20" t="s">
        <v>55</v>
      </c>
      <c r="D95" s="30"/>
      <c r="E95" s="28"/>
      <c r="F95" s="122">
        <v>-1861.65727952</v>
      </c>
      <c r="G95" s="131">
        <v>-1892.6807205200002</v>
      </c>
    </row>
    <row r="96" spans="1:7" x14ac:dyDescent="0.25">
      <c r="C96" s="20"/>
      <c r="D96" s="30"/>
      <c r="E96" s="28"/>
      <c r="F96" s="122"/>
      <c r="G96" s="131"/>
    </row>
    <row r="97" spans="1:7" x14ac:dyDescent="0.25">
      <c r="B97" s="2" t="s">
        <v>3</v>
      </c>
      <c r="C97" s="20" t="s">
        <v>56</v>
      </c>
      <c r="F97" s="122">
        <v>2.9407618500000017</v>
      </c>
      <c r="G97" s="131">
        <v>-6.3358380700000003</v>
      </c>
    </row>
    <row r="98" spans="1:7" x14ac:dyDescent="0.25">
      <c r="B98" s="2" t="s">
        <v>4</v>
      </c>
      <c r="C98" s="20" t="s">
        <v>57</v>
      </c>
      <c r="F98" s="122">
        <v>75.64587539</v>
      </c>
      <c r="G98" s="131">
        <v>73.857056670000006</v>
      </c>
    </row>
    <row r="99" spans="1:7" x14ac:dyDescent="0.25">
      <c r="C99" s="20"/>
      <c r="F99" s="136"/>
      <c r="G99" s="137"/>
    </row>
    <row r="100" spans="1:7" x14ac:dyDescent="0.25">
      <c r="A100" s="9" t="s">
        <v>86</v>
      </c>
      <c r="B100" s="2" t="s">
        <v>6</v>
      </c>
      <c r="C100" s="20" t="s">
        <v>58</v>
      </c>
      <c r="F100" s="121">
        <f>F97+F98+F99</f>
        <v>78.586637240000002</v>
      </c>
      <c r="G100" s="130">
        <f>G97+G98+G99</f>
        <v>67.521218600000012</v>
      </c>
    </row>
    <row r="101" spans="1:7" x14ac:dyDescent="0.25">
      <c r="C101" s="6"/>
      <c r="F101" s="122"/>
      <c r="G101" s="131"/>
    </row>
    <row r="102" spans="1:7" x14ac:dyDescent="0.25">
      <c r="A102" s="9" t="s">
        <v>87</v>
      </c>
      <c r="B102" s="2" t="s">
        <v>8</v>
      </c>
      <c r="C102" s="10" t="s">
        <v>59</v>
      </c>
      <c r="D102" s="22"/>
      <c r="E102" s="21"/>
      <c r="F102" s="120">
        <f>F95+F100</f>
        <v>-1783.0706422799999</v>
      </c>
      <c r="G102" s="127">
        <f>G95+G100</f>
        <v>-1825.1595019200001</v>
      </c>
    </row>
    <row r="103" spans="1:7" x14ac:dyDescent="0.25">
      <c r="E103" s="1"/>
      <c r="F103" s="122"/>
      <c r="G103" s="131"/>
    </row>
    <row r="104" spans="1:7" x14ac:dyDescent="0.25">
      <c r="B104" s="2" t="s">
        <v>10</v>
      </c>
      <c r="C104" s="20" t="s">
        <v>60</v>
      </c>
      <c r="E104" s="1"/>
      <c r="F104" s="122">
        <v>24.960717870000003</v>
      </c>
      <c r="G104" s="131">
        <v>23.239365820000003</v>
      </c>
    </row>
    <row r="105" spans="1:7" x14ac:dyDescent="0.25">
      <c r="B105" s="2" t="s">
        <v>11</v>
      </c>
      <c r="C105" s="20" t="s">
        <v>61</v>
      </c>
      <c r="F105" s="136">
        <v>-527.96600716</v>
      </c>
      <c r="G105" s="137">
        <v>-551.40545335000002</v>
      </c>
    </row>
    <row r="106" spans="1:7" x14ac:dyDescent="0.25">
      <c r="A106" s="9" t="s">
        <v>88</v>
      </c>
      <c r="B106" s="2" t="s">
        <v>12</v>
      </c>
      <c r="C106" s="10" t="s">
        <v>62</v>
      </c>
      <c r="D106" s="22"/>
      <c r="E106" s="21"/>
      <c r="F106" s="135">
        <f>F104+F105</f>
        <v>-503.00528929000001</v>
      </c>
      <c r="G106" s="138">
        <f>G104+G105</f>
        <v>-528.16608753000003</v>
      </c>
    </row>
    <row r="107" spans="1:7" x14ac:dyDescent="0.25">
      <c r="F107" s="122"/>
      <c r="G107" s="131"/>
    </row>
    <row r="108" spans="1:7" x14ac:dyDescent="0.25">
      <c r="B108" s="2" t="s">
        <v>21</v>
      </c>
      <c r="C108" s="20" t="s">
        <v>63</v>
      </c>
      <c r="F108" s="122">
        <v>-223.60170518000001</v>
      </c>
      <c r="G108" s="131">
        <v>-231.42781507000001</v>
      </c>
    </row>
    <row r="109" spans="1:7" x14ac:dyDescent="0.25">
      <c r="B109" s="2" t="s">
        <v>22</v>
      </c>
      <c r="C109" s="20" t="s">
        <v>64</v>
      </c>
      <c r="F109" s="136">
        <v>6.5217774900000007</v>
      </c>
      <c r="G109" s="137">
        <v>5.9499481300000001</v>
      </c>
    </row>
    <row r="110" spans="1:7" x14ac:dyDescent="0.25">
      <c r="A110" s="9" t="s">
        <v>89</v>
      </c>
      <c r="B110" s="2" t="s">
        <v>23</v>
      </c>
      <c r="C110" s="31" t="s">
        <v>65</v>
      </c>
      <c r="D110" s="22"/>
      <c r="E110" s="21"/>
      <c r="F110" s="135">
        <f>F108+F109</f>
        <v>-217.07992769000001</v>
      </c>
      <c r="G110" s="138">
        <f>G108+G109</f>
        <v>-225.47786694000001</v>
      </c>
    </row>
    <row r="111" spans="1:7" x14ac:dyDescent="0.25">
      <c r="C111" s="20"/>
      <c r="F111" s="122"/>
      <c r="G111" s="139"/>
    </row>
    <row r="112" spans="1:7" x14ac:dyDescent="0.25">
      <c r="A112" s="9" t="s">
        <v>90</v>
      </c>
      <c r="B112" s="2" t="s">
        <v>24</v>
      </c>
      <c r="C112" s="20" t="s">
        <v>66</v>
      </c>
      <c r="F112" s="107">
        <f>-F102/F93</f>
        <v>0.666850721914925</v>
      </c>
      <c r="G112" s="140">
        <f>-G102/G93</f>
        <v>0.64939947553065747</v>
      </c>
    </row>
    <row r="113" spans="1:8" x14ac:dyDescent="0.25">
      <c r="A113" s="9" t="s">
        <v>91</v>
      </c>
      <c r="B113" s="2" t="s">
        <v>25</v>
      </c>
      <c r="C113" s="20" t="s">
        <v>68</v>
      </c>
      <c r="F113" s="107">
        <f>-F106/F93</f>
        <v>0.18811898549411982</v>
      </c>
      <c r="G113" s="140">
        <f>-G106/G93</f>
        <v>0.18792372933666771</v>
      </c>
    </row>
    <row r="114" spans="1:8" x14ac:dyDescent="0.25">
      <c r="A114" s="9" t="s">
        <v>92</v>
      </c>
      <c r="B114" s="2" t="s">
        <v>69</v>
      </c>
      <c r="C114" s="20" t="s">
        <v>67</v>
      </c>
      <c r="F114" s="107">
        <f>-F110/F93</f>
        <v>8.1185738276870936E-2</v>
      </c>
      <c r="G114" s="140">
        <f>-G110/G93</f>
        <v>8.0225979362665831E-2</v>
      </c>
    </row>
    <row r="115" spans="1:8" x14ac:dyDescent="0.25">
      <c r="A115" s="9" t="s">
        <v>93</v>
      </c>
      <c r="B115" s="2" t="s">
        <v>70</v>
      </c>
      <c r="C115" s="31" t="s">
        <v>84</v>
      </c>
      <c r="D115" s="22"/>
      <c r="E115" s="21"/>
      <c r="F115" s="82">
        <f>F112+F113+F114</f>
        <v>0.93615544568591569</v>
      </c>
      <c r="G115" s="141">
        <f>G112+G113+G114</f>
        <v>0.91754918422999099</v>
      </c>
      <c r="H115" s="71"/>
    </row>
    <row r="116" spans="1:8" x14ac:dyDescent="0.25">
      <c r="F116" s="107"/>
      <c r="G116" s="142"/>
    </row>
    <row r="117" spans="1:8" x14ac:dyDescent="0.25">
      <c r="G117" s="92"/>
    </row>
    <row r="118" spans="1:8" x14ac:dyDescent="0.25">
      <c r="F118" s="81"/>
      <c r="G118" s="92"/>
    </row>
    <row r="119" spans="1:8" x14ac:dyDescent="0.25">
      <c r="C119" s="74" t="s">
        <v>71</v>
      </c>
      <c r="F119" s="118" t="str">
        <f>+$E$3</f>
        <v>FY 2020</v>
      </c>
      <c r="G119" s="90" t="str">
        <f>+$G$3</f>
        <v>FY 2021</v>
      </c>
    </row>
    <row r="120" spans="1:8" x14ac:dyDescent="0.25">
      <c r="B120" s="2" t="s">
        <v>0</v>
      </c>
      <c r="C120" s="6" t="s">
        <v>129</v>
      </c>
      <c r="F120" s="103">
        <v>663.70347374999994</v>
      </c>
      <c r="G120" s="143">
        <v>765.89987100000008</v>
      </c>
    </row>
    <row r="121" spans="1:8" x14ac:dyDescent="0.25">
      <c r="B121" s="2" t="s">
        <v>1</v>
      </c>
      <c r="C121" s="6" t="s">
        <v>114</v>
      </c>
      <c r="F121" s="104">
        <v>-36.09375</v>
      </c>
      <c r="G121" s="144">
        <v>-36.09375</v>
      </c>
    </row>
    <row r="122" spans="1:8" x14ac:dyDescent="0.25">
      <c r="A122" s="34" t="s">
        <v>103</v>
      </c>
      <c r="B122" s="1" t="s">
        <v>3</v>
      </c>
      <c r="C122" s="10" t="s">
        <v>117</v>
      </c>
      <c r="F122" s="108">
        <f>SUM(F120:F121)</f>
        <v>627.60972374999994</v>
      </c>
      <c r="G122" s="134">
        <f>SUM(G120:G121)</f>
        <v>729.80612100000008</v>
      </c>
    </row>
    <row r="123" spans="1:8" x14ac:dyDescent="0.25">
      <c r="A123" s="2"/>
      <c r="B123" s="1"/>
      <c r="C123" s="10"/>
      <c r="F123" s="81"/>
      <c r="G123" s="139"/>
    </row>
    <row r="124" spans="1:8" x14ac:dyDescent="0.25">
      <c r="B124" s="1" t="s">
        <v>4</v>
      </c>
      <c r="C124" s="20" t="s">
        <v>128</v>
      </c>
      <c r="F124" s="102">
        <v>138918140.74863392</v>
      </c>
      <c r="G124" s="139">
        <v>136260471.50136983</v>
      </c>
    </row>
    <row r="125" spans="1:8" x14ac:dyDescent="0.25">
      <c r="A125" s="9" t="s">
        <v>111</v>
      </c>
      <c r="B125" s="2" t="s">
        <v>6</v>
      </c>
      <c r="C125" s="31" t="s">
        <v>74</v>
      </c>
      <c r="D125" s="22"/>
      <c r="E125" s="21"/>
      <c r="F125" s="110">
        <f>F122*1000000/F124</f>
        <v>4.5178384937186236</v>
      </c>
      <c r="G125" s="148">
        <f>G122*1000000/G124</f>
        <v>5.3559635671205159</v>
      </c>
    </row>
    <row r="126" spans="1:8" x14ac:dyDescent="0.25">
      <c r="F126" s="81"/>
      <c r="G126" s="124"/>
    </row>
    <row r="127" spans="1:8" x14ac:dyDescent="0.25">
      <c r="F127" s="81"/>
      <c r="G127" s="124"/>
    </row>
    <row r="128" spans="1:8" x14ac:dyDescent="0.25">
      <c r="F128" s="81"/>
      <c r="G128" s="124"/>
    </row>
    <row r="129" spans="1:8" x14ac:dyDescent="0.25">
      <c r="C129" s="74" t="s">
        <v>72</v>
      </c>
      <c r="F129" s="29" t="str">
        <f>+$E$3</f>
        <v>FY 2020</v>
      </c>
      <c r="G129" s="90" t="str">
        <f>+$G$3&amp;"*"</f>
        <v>FY 2021*</v>
      </c>
    </row>
    <row r="130" spans="1:8" x14ac:dyDescent="0.25">
      <c r="B130" s="2" t="s">
        <v>0</v>
      </c>
      <c r="C130" s="6" t="s">
        <v>130</v>
      </c>
      <c r="F130" s="103">
        <v>281.96031448000002</v>
      </c>
      <c r="G130" s="130">
        <v>328.57165487999998</v>
      </c>
    </row>
    <row r="131" spans="1:8" x14ac:dyDescent="0.25">
      <c r="B131" s="2" t="s">
        <v>1</v>
      </c>
      <c r="C131" s="20" t="s">
        <v>116</v>
      </c>
      <c r="F131" s="104">
        <v>137928303</v>
      </c>
      <c r="G131" s="137">
        <v>135793392</v>
      </c>
    </row>
    <row r="132" spans="1:8" x14ac:dyDescent="0.25">
      <c r="A132" s="34" t="s">
        <v>26</v>
      </c>
      <c r="B132" s="1" t="s">
        <v>3</v>
      </c>
      <c r="C132" s="10" t="s">
        <v>73</v>
      </c>
      <c r="F132" s="145">
        <v>2.04</v>
      </c>
      <c r="G132" s="149">
        <f>G130*1000000/G131</f>
        <v>2.4196439166936781</v>
      </c>
    </row>
    <row r="133" spans="1:8" x14ac:dyDescent="0.25">
      <c r="C133" s="1" t="s">
        <v>115</v>
      </c>
      <c r="F133" s="81"/>
      <c r="G133" s="124"/>
    </row>
    <row r="134" spans="1:8" ht="13.5" thickBot="1" x14ac:dyDescent="0.3">
      <c r="G134" s="146"/>
    </row>
    <row r="135" spans="1:8" ht="13.5" thickBot="1" x14ac:dyDescent="0.3">
      <c r="G135" s="147"/>
    </row>
    <row r="136" spans="1:8" x14ac:dyDescent="0.25">
      <c r="C136" s="74" t="s">
        <v>75</v>
      </c>
      <c r="F136" s="29" t="str">
        <f>+$E$3</f>
        <v>FY 2020</v>
      </c>
      <c r="G136" s="51" t="str">
        <f>+$G$3</f>
        <v>FY 2021</v>
      </c>
    </row>
    <row r="137" spans="1:8" x14ac:dyDescent="0.25">
      <c r="B137" s="2" t="s">
        <v>0</v>
      </c>
      <c r="C137" s="6" t="s">
        <v>76</v>
      </c>
      <c r="F137" s="103">
        <v>609.08515205999993</v>
      </c>
      <c r="G137" s="143">
        <v>893.53686848000007</v>
      </c>
    </row>
    <row r="138" spans="1:8" x14ac:dyDescent="0.25">
      <c r="B138" s="2" t="s">
        <v>1</v>
      </c>
      <c r="C138" s="20" t="s">
        <v>128</v>
      </c>
      <c r="F138" s="104">
        <v>138918140.74863392</v>
      </c>
      <c r="G138" s="144">
        <v>136260471.50136983</v>
      </c>
    </row>
    <row r="139" spans="1:8" x14ac:dyDescent="0.25">
      <c r="A139" s="34" t="s">
        <v>26</v>
      </c>
      <c r="B139" s="1" t="s">
        <v>3</v>
      </c>
      <c r="C139" s="10" t="s">
        <v>77</v>
      </c>
      <c r="F139" s="145">
        <f>F137*1000000/F138</f>
        <v>4.3844896626000196</v>
      </c>
      <c r="G139" s="150">
        <f>G137*1000000/G138</f>
        <v>6.5575647774785315</v>
      </c>
    </row>
    <row r="140" spans="1:8" x14ac:dyDescent="0.25">
      <c r="G140" s="92"/>
    </row>
    <row r="141" spans="1:8" x14ac:dyDescent="0.25">
      <c r="F141" s="81"/>
      <c r="G141" s="92"/>
    </row>
    <row r="142" spans="1:8" x14ac:dyDescent="0.25">
      <c r="C142" s="74" t="s">
        <v>94</v>
      </c>
      <c r="F142" s="118" t="str">
        <f>+F129</f>
        <v>FY 2020</v>
      </c>
      <c r="G142" s="51" t="str">
        <f>+$G$3&amp;"*"</f>
        <v>FY 2021*</v>
      </c>
    </row>
    <row r="143" spans="1:8" x14ac:dyDescent="0.25">
      <c r="B143" s="2" t="s">
        <v>0</v>
      </c>
      <c r="C143" s="6" t="s">
        <v>127</v>
      </c>
      <c r="F143" s="121">
        <v>281.96031448000002</v>
      </c>
      <c r="G143" s="143">
        <v>328.57165487999998</v>
      </c>
      <c r="H143" s="41"/>
    </row>
    <row r="144" spans="1:8" x14ac:dyDescent="0.25">
      <c r="B144" s="2" t="s">
        <v>1</v>
      </c>
      <c r="C144" s="20" t="s">
        <v>125</v>
      </c>
      <c r="F144" s="136">
        <v>627.60972374999994</v>
      </c>
      <c r="G144" s="144">
        <v>729.80612100000008</v>
      </c>
      <c r="H144" s="41"/>
    </row>
    <row r="145" spans="1:8" ht="13.5" thickBot="1" x14ac:dyDescent="0.3">
      <c r="A145" s="34" t="s">
        <v>26</v>
      </c>
      <c r="B145" s="1" t="s">
        <v>3</v>
      </c>
      <c r="C145" s="10" t="s">
        <v>97</v>
      </c>
      <c r="F145" s="33">
        <f>F143/F144</f>
        <v>0.44926058951934783</v>
      </c>
      <c r="G145" s="152">
        <f>G143/G144</f>
        <v>0.45021772964822798</v>
      </c>
      <c r="H145" s="41"/>
    </row>
    <row r="146" spans="1:8" ht="13.5" thickBot="1" x14ac:dyDescent="0.3">
      <c r="C146" s="1" t="s">
        <v>115</v>
      </c>
      <c r="F146" s="26"/>
      <c r="G146" s="153"/>
    </row>
    <row r="147" spans="1:8" x14ac:dyDescent="0.25">
      <c r="F147" s="26"/>
      <c r="G147" s="154"/>
    </row>
    <row r="148" spans="1:8" x14ac:dyDescent="0.25">
      <c r="F148" s="81"/>
      <c r="G148" s="124"/>
    </row>
    <row r="149" spans="1:8" ht="14.25" customHeight="1" x14ac:dyDescent="0.25">
      <c r="C149" s="74" t="s">
        <v>95</v>
      </c>
      <c r="F149" s="29" t="str">
        <f>+$E$3</f>
        <v>FY 2020</v>
      </c>
      <c r="G149" s="51" t="str">
        <f>+$G$3</f>
        <v>FY 2021</v>
      </c>
    </row>
    <row r="150" spans="1:8" x14ac:dyDescent="0.25">
      <c r="B150" s="2" t="s">
        <v>0</v>
      </c>
      <c r="C150" s="6" t="s">
        <v>98</v>
      </c>
      <c r="F150" s="121">
        <v>2749.3250249499997</v>
      </c>
      <c r="G150" s="130">
        <v>2892.2061138600002</v>
      </c>
    </row>
    <row r="151" spans="1:8" x14ac:dyDescent="0.25">
      <c r="B151" s="2" t="s">
        <v>1</v>
      </c>
      <c r="C151" s="20" t="s">
        <v>136</v>
      </c>
      <c r="F151" s="136">
        <v>0</v>
      </c>
      <c r="G151" s="137">
        <v>0</v>
      </c>
    </row>
    <row r="152" spans="1:8" ht="15.75" x14ac:dyDescent="0.25">
      <c r="A152" s="34" t="s">
        <v>99</v>
      </c>
      <c r="B152" s="1" t="s">
        <v>3</v>
      </c>
      <c r="C152" s="10" t="s">
        <v>100</v>
      </c>
      <c r="F152" s="151">
        <v>4.6172364400989707E-2</v>
      </c>
      <c r="G152" s="155">
        <f>(G150-G151)/(F150-F151)-1</f>
        <v>5.1969515285883228E-2</v>
      </c>
    </row>
    <row r="153" spans="1:8" x14ac:dyDescent="0.25">
      <c r="C153" s="72"/>
      <c r="G153" s="92"/>
    </row>
    <row r="154" spans="1:8" x14ac:dyDescent="0.25">
      <c r="F154" s="81"/>
      <c r="G154" s="92"/>
    </row>
    <row r="155" spans="1:8" ht="14.25" customHeight="1" x14ac:dyDescent="0.25">
      <c r="C155" s="74" t="s">
        <v>96</v>
      </c>
      <c r="D155" s="75"/>
      <c r="E155" s="118" t="str">
        <f>$D$8</f>
        <v>FY 2019</v>
      </c>
      <c r="F155" s="29" t="str">
        <f>$F$8</f>
        <v>FY 2020</v>
      </c>
      <c r="G155" s="51" t="str">
        <f>+$G$3</f>
        <v>FY 2021</v>
      </c>
    </row>
    <row r="156" spans="1:8" ht="13.5" thickBot="1" x14ac:dyDescent="0.3">
      <c r="A156" s="43"/>
      <c r="B156" s="2" t="s">
        <v>0</v>
      </c>
      <c r="C156" s="44" t="s">
        <v>101</v>
      </c>
      <c r="E156" s="156">
        <v>34953.706248129994</v>
      </c>
      <c r="F156" s="159">
        <v>37504.73199031</v>
      </c>
      <c r="G156" s="86">
        <v>33620.826154039998</v>
      </c>
    </row>
    <row r="157" spans="1:8" x14ac:dyDescent="0.25">
      <c r="A157" s="43"/>
      <c r="B157" s="2" t="s">
        <v>1</v>
      </c>
      <c r="C157" s="44" t="s">
        <v>102</v>
      </c>
      <c r="E157" s="8">
        <v>12476.96644805</v>
      </c>
      <c r="F157" s="158">
        <v>13137.074785779998</v>
      </c>
      <c r="G157" s="89">
        <v>14560.375737229999</v>
      </c>
    </row>
    <row r="158" spans="1:8" s="22" customFormat="1" ht="13.5" thickBot="1" x14ac:dyDescent="0.3">
      <c r="A158" s="9" t="s">
        <v>103</v>
      </c>
      <c r="B158" s="2" t="s">
        <v>3</v>
      </c>
      <c r="C158" s="73" t="s">
        <v>113</v>
      </c>
      <c r="E158" s="108">
        <f>E156+E157</f>
        <v>47430.672696179994</v>
      </c>
      <c r="F158" s="162">
        <f t="shared" ref="F158:G158" si="0">F156+F157</f>
        <v>50641.806776090001</v>
      </c>
      <c r="G158" s="88">
        <f t="shared" si="0"/>
        <v>48181.20189127</v>
      </c>
    </row>
    <row r="159" spans="1:8" x14ac:dyDescent="0.25">
      <c r="A159" s="43"/>
      <c r="B159" s="2" t="s">
        <v>4</v>
      </c>
      <c r="C159" s="45" t="s">
        <v>104</v>
      </c>
      <c r="E159" s="14">
        <v>6751.9102415699999</v>
      </c>
      <c r="F159" s="163">
        <v>9671.7954851699997</v>
      </c>
      <c r="G159" s="117">
        <v>6339.4542997600001</v>
      </c>
    </row>
    <row r="160" spans="1:8" x14ac:dyDescent="0.25">
      <c r="A160" s="43"/>
      <c r="B160" s="2" t="s">
        <v>6</v>
      </c>
      <c r="C160" s="45" t="s">
        <v>105</v>
      </c>
      <c r="E160" s="102">
        <v>2480.22950317</v>
      </c>
      <c r="F160" s="161">
        <v>2240.5734621900001</v>
      </c>
      <c r="G160" s="117">
        <v>2201.92359652</v>
      </c>
    </row>
    <row r="161" spans="1:7" x14ac:dyDescent="0.25">
      <c r="A161" s="43"/>
      <c r="B161" s="2" t="s">
        <v>8</v>
      </c>
      <c r="C161" s="46" t="s">
        <v>106</v>
      </c>
      <c r="E161" s="104">
        <v>733.48230586474779</v>
      </c>
      <c r="F161" s="160">
        <v>702.10416155094811</v>
      </c>
      <c r="G161" s="89">
        <v>686.04295913094813</v>
      </c>
    </row>
    <row r="162" spans="1:7" x14ac:dyDescent="0.25">
      <c r="A162" s="9" t="s">
        <v>107</v>
      </c>
      <c r="B162" s="2" t="s">
        <v>10</v>
      </c>
      <c r="C162" s="47" t="s">
        <v>108</v>
      </c>
      <c r="E162" s="18">
        <f>E158-(E159+E160+E161)</f>
        <v>37465.050645575247</v>
      </c>
      <c r="F162" s="108">
        <f t="shared" ref="F162:G162" si="1">F158-(F159+F160+F161)</f>
        <v>38027.333667179053</v>
      </c>
      <c r="G162" s="88">
        <f t="shared" si="1"/>
        <v>38953.78103585905</v>
      </c>
    </row>
    <row r="163" spans="1:7" x14ac:dyDescent="0.25">
      <c r="A163" s="42" t="s">
        <v>50</v>
      </c>
      <c r="B163" s="2" t="s">
        <v>11</v>
      </c>
      <c r="C163" s="47" t="s">
        <v>109</v>
      </c>
      <c r="F163" s="78">
        <f>AVERAGE(E162,F162)</f>
        <v>37746.192156377147</v>
      </c>
      <c r="G163" s="96">
        <f>AVERAGE(F162,G162)</f>
        <v>38490.557351519048</v>
      </c>
    </row>
    <row r="164" spans="1:7" x14ac:dyDescent="0.25">
      <c r="C164" s="48"/>
      <c r="F164" s="102"/>
      <c r="G164" s="98"/>
    </row>
    <row r="165" spans="1:7" x14ac:dyDescent="0.25">
      <c r="A165" s="43"/>
      <c r="B165" s="2" t="s">
        <v>12</v>
      </c>
      <c r="C165" s="48" t="s">
        <v>126</v>
      </c>
      <c r="F165" s="102">
        <v>-170.81138095</v>
      </c>
      <c r="G165" s="98">
        <v>-173.4792382</v>
      </c>
    </row>
    <row r="166" spans="1:7" x14ac:dyDescent="0.25">
      <c r="C166" s="49"/>
      <c r="F166" s="102"/>
      <c r="G166" s="98"/>
    </row>
    <row r="167" spans="1:7" s="22" customFormat="1" x14ac:dyDescent="0.25">
      <c r="A167" s="9" t="s">
        <v>112</v>
      </c>
      <c r="B167" s="2" t="s">
        <v>21</v>
      </c>
      <c r="C167" s="50" t="s">
        <v>110</v>
      </c>
      <c r="E167" s="21"/>
      <c r="F167" s="78">
        <f>-F165/F163*10000</f>
        <v>45.252612566150397</v>
      </c>
      <c r="G167" s="85">
        <f>-G165/G163*10000</f>
        <v>45.070596566239011</v>
      </c>
    </row>
  </sheetData>
  <pageMargins left="0.25" right="0.25" top="0.75" bottom="0.75" header="0.3" footer="0.3"/>
  <pageSetup paperSize="256" scale="69" fitToHeight="0" orientation="portrait" r:id="rId1"/>
  <rowBreaks count="1" manualBreakCount="1">
    <brk id="61" max="6" man="1"/>
  </rowBreaks>
  <ignoredErrors>
    <ignoredError sqref="F11:G16 D21:E22 F78:G79 F153:G155 F8:G8 F19:G22 F17:F18 D25:G32 F40:G41 F43:G47 F52:G53 F56:G57 F81:G86 F92:G92 F94:G94 F96:G96 F99:G103 F106:G107 F110:G111 F122:G123 F125:G129 F133:G136 F139:G141 F145:G149 F158:G158 F162:G164 F166:G167 G142 G48 F10 F113:G119 F112 G132 F59:G75 G58 F89:G9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FY 2021</vt:lpstr>
      <vt:lpstr>'FY 2021'!Afdrukbereik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Pol N. van der (Natalie)</cp:lastModifiedBy>
  <cp:lastPrinted>2017-08-16T11:38:27Z</cp:lastPrinted>
  <dcterms:created xsi:type="dcterms:W3CDTF">2016-06-20T09:01:04Z</dcterms:created>
  <dcterms:modified xsi:type="dcterms:W3CDTF">2022-02-21T07:28:54Z</dcterms:modified>
</cp:coreProperties>
</file>