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rnl.sharepoint.com/sites/CC_Cijferpublicatieswerkgroep/Shared Documents/2022/FY 2022/4. Website tabellen/"/>
    </mc:Choice>
  </mc:AlternateContent>
  <xr:revisionPtr revIDLastSave="3" documentId="8_{6E600CBE-D971-4985-A767-B886A1444007}" xr6:coauthVersionLast="47" xr6:coauthVersionMax="47" xr10:uidLastSave="{B26CCD27-F3F1-443D-B418-B08651E55698}"/>
  <bookViews>
    <workbookView xWindow="-120" yWindow="-120" windowWidth="29040" windowHeight="15840" xr2:uid="{E601FEBF-9329-4B6E-A281-8AF6B013A222}"/>
  </bookViews>
  <sheets>
    <sheet name="FY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'[1]VPB Berekening'!#REF!</definedName>
    <definedName name="\A">#REF!</definedName>
    <definedName name="\r">#N/A</definedName>
    <definedName name="\s">#N/A</definedName>
    <definedName name="\t">#REF!</definedName>
    <definedName name="___df2">[2]Invoerformulier!#REF!</definedName>
    <definedName name="___df3">[3]Invoerformulier!#REF!</definedName>
    <definedName name="___df4">[3]Invoerformulier!#REF!</definedName>
    <definedName name="___df5">[3]Invoerformulier!#REF!</definedName>
    <definedName name="___df6">[4]Lijsten!$A$2:$A$25</definedName>
    <definedName name="__All01">#REF!</definedName>
    <definedName name="__All02">#REF!</definedName>
    <definedName name="__All03">#REF!</definedName>
    <definedName name="__All04">#REF!</definedName>
    <definedName name="__All06">#REF!</definedName>
    <definedName name="__df2">[2]Invoerformulier!#REF!</definedName>
    <definedName name="__df3">[3]Invoerformulier!#REF!</definedName>
    <definedName name="__df4">[3]Invoerformulier!#REF!</definedName>
    <definedName name="__df5">[3]Invoerformulier!#REF!</definedName>
    <definedName name="__df6">[4]Lijsten!$A$2:$A$25</definedName>
    <definedName name="__PAG1">#N/A</definedName>
    <definedName name="__PAG2">#N/A</definedName>
    <definedName name="__PAG3">#N/A</definedName>
    <definedName name="__PAG4">#N/A</definedName>
    <definedName name="__PAG5">#N/A</definedName>
    <definedName name="__PAG6">#N/A</definedName>
    <definedName name="__RU2523">#REF!</definedName>
    <definedName name="__RU5363">#REF!</definedName>
    <definedName name="__RU5364">#REF!</definedName>
    <definedName name="__RU5365">#REF!</definedName>
    <definedName name="__RU5736">#REF!</definedName>
    <definedName name="__RU5738">#REF!</definedName>
    <definedName name="__RU5741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df2">[5]Invoerformulier!#REF!</definedName>
    <definedName name="_df3">[6]Invoerformulier!#REF!</definedName>
    <definedName name="_df4">[6]Invoerformulier!#REF!</definedName>
    <definedName name="_df5">[6]Invoerformulier!#REF!</definedName>
    <definedName name="_df6">[7]Lijsten!$A$2:$A$25</definedName>
    <definedName name="_Order1" hidden="1">0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v3" hidden="1">{"BRIEF",#N/A,FALSE,"BRIEF";"OFFBAL",#N/A,FALSE,"OFFBAL"}</definedName>
    <definedName name="a">[8]Download!$M$1:$M$65536</definedName>
    <definedName name="Account">#REF!</definedName>
    <definedName name="_xlnm.Print_Area" localSheetId="0">'FY 2022'!$A$1:$G$131</definedName>
    <definedName name="Afdrukbereik_MI">#REF!</definedName>
    <definedName name="Algemene_loonstijging">[9]Invoerformulier!#REF!</definedName>
    <definedName name="All_entity">[10]Download!$H$1:$H$65536</definedName>
    <definedName name="All_Entity_FASR">#REF!</definedName>
    <definedName name="All_Entity2">'[11]Download BS'!$B$1:$B$65536</definedName>
    <definedName name="Allocatie">#REF!</definedName>
    <definedName name="AllocatieA">#REF!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'[11]Download BS'!$L$1:$L$65536</definedName>
    <definedName name="Amount3">#REF!</definedName>
    <definedName name="AmountQ2">[12]InputSMS!#REF!</definedName>
    <definedName name="AmountQ3">[12]InputSMS!#REF!</definedName>
    <definedName name="AmountQ4">[12]InputSMS!#REF!</definedName>
    <definedName name="AmountS">#REF!</definedName>
    <definedName name="AmountW">#REF!</definedName>
    <definedName name="anscount" hidden="1">1</definedName>
    <definedName name="AR">#REF!</definedName>
    <definedName name="ATSEUR">13.7603</definedName>
    <definedName name="BEFEUR">40.3399</definedName>
    <definedName name="BESTAAN">#REF!</definedName>
    <definedName name="BESTAANFOUT">#REF!</definedName>
    <definedName name="BoekJaar">[13]Beheer!$E$1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Mensualisé">[14]Maquette!$A:$IV</definedName>
    <definedName name="BYTES">#REF!</definedName>
    <definedName name="CFMDSPBLOCK">#REF!</definedName>
    <definedName name="CFMITEM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TR">#REF!</definedName>
    <definedName name="Dagen">#REF!</definedName>
    <definedName name="Delta_VR_02">[3]Invoerformulier!#REF!</definedName>
    <definedName name="Delta_VR_02_">[2]Invoerformulier!#REF!</definedName>
    <definedName name="DEMEUR">1.95583</definedName>
    <definedName name="df">[3]Invoerformulier!#REF!</definedName>
    <definedName name="DKKEUR">7.24413</definedName>
    <definedName name="DM">#REF!</definedName>
    <definedName name="DNB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Elim2">#REF!</definedName>
    <definedName name="Elimin">#REF!</definedName>
    <definedName name="Eliminate">'[15]Download BS'!#REF!</definedName>
    <definedName name="ESPEUR">166.386</definedName>
    <definedName name="EUREUR">1</definedName>
    <definedName name="FIMEUR">5.94573</definedName>
    <definedName name="FL">#REF!</definedName>
    <definedName name="Fouten">#REF!</definedName>
    <definedName name="FPR">#REF!</definedName>
    <definedName name="FPRSTART">#REF!</definedName>
    <definedName name="FRFEUR">6.55957</definedName>
    <definedName name="GBPEUR">0.638204</definedName>
    <definedName name="Gekozen_rentetermijnstructuur">[3]Invoerformulier!#REF!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uideRoundNumber">5</definedName>
    <definedName name="hfdverd">'[16]gemverm 1997'!#REF!</definedName>
    <definedName name="hhh">#REF!</definedName>
    <definedName name="HLPMUNTCODE">#REF!</definedName>
    <definedName name="HULPCEL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[9]Invoerformulier!#REF!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[17]J604!#REF!</definedName>
    <definedName name="J604_c09">[17]J604!#REF!</definedName>
    <definedName name="J801_c01">#REF!</definedName>
    <definedName name="J801_c02">#REF!</definedName>
    <definedName name="J801_c03">#REF!</definedName>
    <definedName name="J801_c04">#REF!</definedName>
    <definedName name="J801_c05">[17]J801!#REF!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[18]J902!#REF!</definedName>
    <definedName name="J902_c07">[18]J902!#REF!</definedName>
    <definedName name="J903_c03">[18]J903!#REF!</definedName>
    <definedName name="J903_c04">[18]J903!#REF!</definedName>
    <definedName name="J903_c05">[18]J903!#REF!</definedName>
    <definedName name="Ja">[19]Instructie!#REF!</definedName>
    <definedName name="jaar">[20]Beheer!$E$1</definedName>
    <definedName name="JANEE">[21]VSJ125!#REF!</definedName>
    <definedName name="jjj">#REF!</definedName>
    <definedName name="JN">#REF!</definedName>
    <definedName name="JPYEUR">131.418</definedName>
    <definedName name="Keuze_Overlevingstafel">[3]Invoerformulier!#REF!</definedName>
    <definedName name="kkk">#REF!</definedName>
    <definedName name="KVORG">'[1]Org Particulier 4e kw 1997'!#REF!</definedName>
    <definedName name="LIQBNK02">#REF!</definedName>
    <definedName name="LIQBNK03">#REF!</definedName>
    <definedName name="LIQBNK04">#REF!</definedName>
    <definedName name="LIQBNK06">#REF!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FEUR">40.3399</definedName>
    <definedName name="MAAKKEUZE">[21]VSJ125!#REF!</definedName>
    <definedName name="Maanden">#REF!</definedName>
    <definedName name="Marktconforme_opslag">[3]Invoerformulier!#REF!</definedName>
    <definedName name="MATRIX">#REF!</definedName>
    <definedName name="MATRIXSTART">#REF!</definedName>
    <definedName name="MATRIXSUM">#REF!</definedName>
    <definedName name="MATRIXSUMSTART">#REF!</definedName>
    <definedName name="mict">#REF!</definedName>
    <definedName name="Motor">'[22]TVNL Overzicht'!$N$21:$N$22,'[22]TVNL Overzicht'!$N$29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naam">#REF!</definedName>
    <definedName name="NLGEUR">2.20371</definedName>
    <definedName name="NOKEUR">9.010153</definedName>
    <definedName name="NOTITIE">#REF!</definedName>
    <definedName name="OMG">[23]Versiebeheer!$E$3</definedName>
    <definedName name="OPTCODETYPE">#REF!</definedName>
    <definedName name="OPTISO3ITEM">#REF!</definedName>
    <definedName name="OPTMUNTCODE">#REF!</definedName>
    <definedName name="OPTRANGE">#REF!</definedName>
    <definedName name="ovbelegeenh">#REF!</definedName>
    <definedName name="OVBLK">'[1]Cat Particulier 4e kw 1997'!#REF!</definedName>
    <definedName name="OVBLKORG">'[1]Org Particulier 4e kw 1997'!#REF!</definedName>
    <definedName name="PER">[24]C!$B$142</definedName>
    <definedName name="Print_Area_2">#REF!</definedName>
    <definedName name="PTEEUR">200.482</definedName>
    <definedName name="RA">'[25]Balans Q3 2011'!#REF!</definedName>
    <definedName name="RB">'[25]Balans Q3 2011'!#REF!</definedName>
    <definedName name="RD">'[25]Balans Q3 2011'!#REF!</definedName>
    <definedName name="RE">'[25]Balans Q3 2011'!#REF!</definedName>
    <definedName name="Rep_year">[26]General!$C$8</definedName>
    <definedName name="RESULT">#REF!</definedName>
    <definedName name="Resultatenrekening">'[25]Balans Q3 2011'!#REF!</definedName>
    <definedName name="RF">'[25]Balans Q3 2011'!#REF!</definedName>
    <definedName name="RG">'[25]Balans Q3 2011'!#REF!</definedName>
    <definedName name="RH">'[25]Balans Q3 2011'!#REF!</definedName>
    <definedName name="RI">'[25]Balans Q3 2011'!#REF!</definedName>
    <definedName name="RIBESVERSIE">#REF!</definedName>
    <definedName name="RIBESVERSIEKORT">#REF!</definedName>
    <definedName name="RJ">'[25]Balans Q3 2011'!#REF!</definedName>
    <definedName name="RKK">'[25]Balans Q3 2011'!#REF!</definedName>
    <definedName name="RL">'[25]Balans Q3 2011'!#REF!</definedName>
    <definedName name="RM">'[25]Balans Q3 2011'!#REF!</definedName>
    <definedName name="RN">'[25]Balans Q3 2011'!#REF!</definedName>
    <definedName name="RO">'[25]Balans Q3 2011'!#REF!</definedName>
    <definedName name="RP">'[25]Balans Q3 2011'!#REF!</definedName>
    <definedName name="RQ">'[25]Balans Q3 2011'!#REF!</definedName>
    <definedName name="RR">'[25]Balans Q3 2011'!#REF!</definedName>
    <definedName name="RS">'[25]Balans Q3 2011'!#REF!</definedName>
    <definedName name="RT">'[25]Balans Q3 2011'!#REF!</definedName>
    <definedName name="RTS">[4]Lijsten!$A$2:$A$25</definedName>
    <definedName name="Scaling">'[26]Financial Input'!$AB$6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EKEUR">8.47321</definedName>
    <definedName name="selcons2">#REF!</definedName>
    <definedName name="Soort_instelling">[27]Invoerformulier!$B$6</definedName>
    <definedName name="Spec2">[12]InputSMS!#REF!</definedName>
    <definedName name="specificatie">#REF!</definedName>
    <definedName name="SR_TOT">[12]InputSMS!#REF!</definedName>
    <definedName name="sterftetafels">[28]Tafels!#REF!</definedName>
    <definedName name="stop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VOPSLAFDR">#REF!</definedName>
    <definedName name="SWAKTIEF">#REF!</definedName>
    <definedName name="SWALL">#REF!</definedName>
    <definedName name="SWCOMBINE">#REF!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WK1">#REF!</definedName>
    <definedName name="T2_CapGains">#REF!</definedName>
    <definedName name="T2_Intrest">#REF!</definedName>
    <definedName name="Tabel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oegewWbNamen">#REF!</definedName>
    <definedName name="Toewijzing">#REF!</definedName>
    <definedName name="UGV">'[1]Cat Particulier 4e kw 1997'!#REF!</definedName>
    <definedName name="UGVORG">'[1]Org Particulier 4e kw 1997'!#REF!</definedName>
    <definedName name="USDEUR">1.045</definedName>
    <definedName name="UserNamen">#REF!</definedName>
    <definedName name="VANBU_saldi_TECHN_VOORZ_per_produkt">#REF!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IP">'[1]Cat Particulier 4e kw 1997'!#REF!</definedName>
    <definedName name="VIPORG">'[1]Org Particulier 4e kw 1997'!#REF!</definedName>
    <definedName name="Voortgang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[21]VSJ125!#REF!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001_c01">#REF!</definedName>
    <definedName name="W001_c02">#REF!</definedName>
    <definedName name="W001_c03">#REF!</definedName>
    <definedName name="WbNamen">#REF!</definedName>
    <definedName name="WbNamenVoortgang">#REF!</definedName>
    <definedName name="WRDGRSLAG">#REF!</definedName>
    <definedName name="wrn.TEST." hidden="1">{"BRIEF",#N/A,FALSE,"BRIEF";"OFFBAL",#N/A,FALSE,"OFFBAL"}</definedName>
    <definedName name="WTV_All">#REF!</definedName>
    <definedName name="WTV_Elim">#REF!</definedName>
    <definedName name="X">#REF!</definedName>
    <definedName name="ZKT">#REF!</definedName>
    <definedName name="ZKTMATRIX">#REF!</definedName>
    <definedName name="ZK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5" i="1" l="1"/>
  <c r="D146" i="1"/>
  <c r="D150" i="1" s="1"/>
  <c r="F151" i="1" s="1"/>
  <c r="G146" i="1"/>
  <c r="G150" i="1" s="1"/>
  <c r="F146" i="1"/>
  <c r="F150" i="1" s="1"/>
  <c r="G143" i="1"/>
  <c r="F143" i="1"/>
  <c r="D143" i="1"/>
  <c r="G135" i="1"/>
  <c r="E135" i="1"/>
  <c r="G131" i="1"/>
  <c r="E131" i="1"/>
  <c r="G128" i="1"/>
  <c r="E128" i="1"/>
  <c r="G120" i="1"/>
  <c r="E120" i="1"/>
  <c r="E113" i="1"/>
  <c r="E116" i="1" s="1"/>
  <c r="G113" i="1"/>
  <c r="G116" i="1" s="1"/>
  <c r="G110" i="1"/>
  <c r="E110" i="1"/>
  <c r="E101" i="1"/>
  <c r="E105" i="1" s="1"/>
  <c r="G101" i="1"/>
  <c r="G105" i="1" s="1"/>
  <c r="G97" i="1"/>
  <c r="G104" i="1" s="1"/>
  <c r="E97" i="1"/>
  <c r="E104" i="1" s="1"/>
  <c r="G91" i="1"/>
  <c r="E91" i="1"/>
  <c r="G93" i="1"/>
  <c r="G103" i="1" s="1"/>
  <c r="G106" i="1" s="1"/>
  <c r="E93" i="1"/>
  <c r="E103" i="1" s="1"/>
  <c r="E106" i="1" s="1"/>
  <c r="G83" i="1"/>
  <c r="E83" i="1"/>
  <c r="G79" i="1"/>
  <c r="F79" i="1"/>
  <c r="G76" i="1"/>
  <c r="F76" i="1"/>
  <c r="F72" i="1"/>
  <c r="G67" i="1"/>
  <c r="G72" i="1" s="1"/>
  <c r="F67" i="1"/>
  <c r="G64" i="1"/>
  <c r="F64" i="1"/>
  <c r="G58" i="1"/>
  <c r="G60" i="1" s="1"/>
  <c r="F58" i="1"/>
  <c r="F60" i="1" s="1"/>
  <c r="G54" i="1"/>
  <c r="F54" i="1"/>
  <c r="G50" i="1"/>
  <c r="F50" i="1"/>
  <c r="G37" i="1"/>
  <c r="G42" i="1" s="1"/>
  <c r="F37" i="1"/>
  <c r="F42" i="1" s="1"/>
  <c r="G34" i="1"/>
  <c r="F34" i="1"/>
  <c r="G24" i="1"/>
  <c r="G44" i="1" s="1"/>
  <c r="F24" i="1"/>
  <c r="F27" i="1" s="1"/>
  <c r="F23" i="1"/>
  <c r="D23" i="1"/>
  <c r="G21" i="1"/>
  <c r="E21" i="1"/>
  <c r="G18" i="1"/>
  <c r="G23" i="1" s="1"/>
  <c r="E18" i="1"/>
  <c r="E23" i="1" s="1"/>
  <c r="G12" i="1"/>
  <c r="E24" i="1"/>
  <c r="D24" i="1"/>
  <c r="D27" i="1" s="1"/>
  <c r="G10" i="1"/>
  <c r="E10" i="1"/>
  <c r="G8" i="1"/>
  <c r="E8" i="1"/>
  <c r="E27" i="1" l="1"/>
  <c r="E28" i="1" s="1"/>
  <c r="E30" i="1" s="1"/>
  <c r="F44" i="1"/>
  <c r="G14" i="1"/>
  <c r="G151" i="1"/>
  <c r="G155" i="1" s="1"/>
  <c r="F46" i="1"/>
  <c r="G46" i="1"/>
  <c r="F71" i="1"/>
  <c r="G27" i="1"/>
  <c r="G28" i="1" s="1"/>
  <c r="G30" i="1" s="1"/>
  <c r="G71" i="1"/>
  <c r="E12" i="1"/>
  <c r="E14" i="1" s="1"/>
</calcChain>
</file>

<file path=xl/sharedStrings.xml><?xml version="1.0" encoding="utf-8"?>
<sst xmlns="http://schemas.openxmlformats.org/spreadsheetml/2006/main" count="220" uniqueCount="137">
  <si>
    <t>a.s.r.</t>
  </si>
  <si>
    <t>FULL YEAR 2022 AND 2021</t>
  </si>
  <si>
    <t>(in € millions, unless stated otherwise)</t>
  </si>
  <si>
    <t>Return on Equity</t>
  </si>
  <si>
    <t>FY 2021</t>
  </si>
  <si>
    <t>FY 2022</t>
  </si>
  <si>
    <t>a</t>
  </si>
  <si>
    <t>Net result</t>
  </si>
  <si>
    <t>b</t>
  </si>
  <si>
    <t>Costs for hybrid capital</t>
  </si>
  <si>
    <t>a + b =</t>
  </si>
  <si>
    <t>c</t>
  </si>
  <si>
    <t>Net result excl. costs for hybrid capital</t>
  </si>
  <si>
    <t>FY 2020</t>
  </si>
  <si>
    <t>d</t>
  </si>
  <si>
    <t>Total equity attributable to shareholders</t>
  </si>
  <si>
    <t>average d =</t>
  </si>
  <si>
    <t>e</t>
  </si>
  <si>
    <t>Average total equity attributable to shareholders</t>
  </si>
  <si>
    <t>c / e =</t>
  </si>
  <si>
    <t>f</t>
  </si>
  <si>
    <t>Return on equity (%)</t>
  </si>
  <si>
    <t>Operating return on equity (2021 restated)</t>
  </si>
  <si>
    <t>Operating net result</t>
  </si>
  <si>
    <t>Costs for hybrid capital (net)</t>
  </si>
  <si>
    <t>Operating net result excl. costs for hybrid capital</t>
  </si>
  <si>
    <t>Unrealised gains / losses (as part of equity)</t>
  </si>
  <si>
    <t>Equity of discontinued operations (Bank) and non-core (Real Estate Development)</t>
  </si>
  <si>
    <t>d + e + f =</t>
  </si>
  <si>
    <t>g</t>
  </si>
  <si>
    <t>Total equity attributable to shareholders (excl, unrealised gains / losses and non-core operations)</t>
  </si>
  <si>
    <t>average g =</t>
  </si>
  <si>
    <t>h</t>
  </si>
  <si>
    <t>Average total equity attributable to shareholders - adjusted</t>
  </si>
  <si>
    <t>c / h =</t>
  </si>
  <si>
    <t>i</t>
  </si>
  <si>
    <t>Operating return on equity (%)</t>
  </si>
  <si>
    <t>Financial leverage</t>
  </si>
  <si>
    <t>5% hybrid</t>
  </si>
  <si>
    <t>4,625% hybrid</t>
  </si>
  <si>
    <t>Hybrid capital</t>
  </si>
  <si>
    <t>5.125% subordinated liability</t>
  </si>
  <si>
    <t>3.375% subordinated liability</t>
  </si>
  <si>
    <t>7.000% subordinated liability (issued in Nov 2022)</t>
  </si>
  <si>
    <t>Senior loan</t>
  </si>
  <si>
    <t>c + d + e + f + g =</t>
  </si>
  <si>
    <t>Total debt</t>
  </si>
  <si>
    <t>h / (h + i) =</t>
  </si>
  <si>
    <t>j</t>
  </si>
  <si>
    <t>Financial leverage (%)</t>
  </si>
  <si>
    <t>Interest coverage ratio</t>
  </si>
  <si>
    <t>Hybrid capital (T1, T2)</t>
  </si>
  <si>
    <t>Subordinated loans</t>
  </si>
  <si>
    <t>a + b + c =</t>
  </si>
  <si>
    <t>Total interest expenses</t>
  </si>
  <si>
    <t>Result before taxes</t>
  </si>
  <si>
    <t>e + f =</t>
  </si>
  <si>
    <t>Result before tax and interest expenses</t>
  </si>
  <si>
    <t>g / d =</t>
  </si>
  <si>
    <t>Double leverage</t>
  </si>
  <si>
    <t>Other equity instruments (hybrid)</t>
  </si>
  <si>
    <t>Total available capital</t>
  </si>
  <si>
    <t>Total invested capital</t>
  </si>
  <si>
    <t>d / c =</t>
  </si>
  <si>
    <t>Double leverage (%)</t>
  </si>
  <si>
    <t>d - c =</t>
  </si>
  <si>
    <t>Double leverage (€ m)</t>
  </si>
  <si>
    <t>Solvency II ratio (standard formula)</t>
  </si>
  <si>
    <t>Eligible own funds</t>
  </si>
  <si>
    <t>Required capital</t>
  </si>
  <si>
    <t>a / b =</t>
  </si>
  <si>
    <t>Solvency II ratio (after dividend) (%)</t>
  </si>
  <si>
    <t>Combined ratio P&amp;C and Disability</t>
  </si>
  <si>
    <t>Net insurance premium</t>
  </si>
  <si>
    <t>Net insurance claims and benefits</t>
  </si>
  <si>
    <t>Compensation capital gains (Disability)</t>
  </si>
  <si>
    <t>Interest accrual on provisions (Disability)</t>
  </si>
  <si>
    <t>Impact of exceptional minimum wage increase on provisioning (Disability)</t>
  </si>
  <si>
    <t>c + d + e =</t>
  </si>
  <si>
    <t>Total corrections</t>
  </si>
  <si>
    <t>b + f =</t>
  </si>
  <si>
    <t>Net insurance claims and benefits (after corrections)</t>
  </si>
  <si>
    <t>Fee and commission income</t>
  </si>
  <si>
    <t>Acquisitions costs</t>
  </si>
  <si>
    <t>h + i =</t>
  </si>
  <si>
    <t>Commission</t>
  </si>
  <si>
    <t>k</t>
  </si>
  <si>
    <t>Operational expenses</t>
  </si>
  <si>
    <t>l</t>
  </si>
  <si>
    <t>Correction made for investment charges</t>
  </si>
  <si>
    <t>k + l =</t>
  </si>
  <si>
    <t>m</t>
  </si>
  <si>
    <t>Operational costs (after corrections)</t>
  </si>
  <si>
    <t>-g / a =</t>
  </si>
  <si>
    <t>n</t>
  </si>
  <si>
    <t>Claims ratio (%)</t>
  </si>
  <si>
    <t>-j / a =</t>
  </si>
  <si>
    <t>o</t>
  </si>
  <si>
    <t>Commission ratio (%)</t>
  </si>
  <si>
    <t>-m / a =</t>
  </si>
  <si>
    <t>p</t>
  </si>
  <si>
    <t>Expense ratio (%)</t>
  </si>
  <si>
    <t>n + o + p =</t>
  </si>
  <si>
    <t>q</t>
  </si>
  <si>
    <t>Combined ratio P&amp;C and Disability (%)</t>
  </si>
  <si>
    <t>Operating result per share (2021 restated)</t>
  </si>
  <si>
    <t>a+b =</t>
  </si>
  <si>
    <t>Number of shares outstanding (weighted average)</t>
  </si>
  <si>
    <t>c / d =</t>
  </si>
  <si>
    <t>Operating result per share (€)</t>
  </si>
  <si>
    <t>Dividend per share</t>
  </si>
  <si>
    <t>Dividend</t>
  </si>
  <si>
    <t>Number of shares outstanding (end of period)</t>
  </si>
  <si>
    <t>Basic earnings per share (on IFRS basis)</t>
  </si>
  <si>
    <t>Profit for the year attributable to shareholders</t>
  </si>
  <si>
    <t>Basic earnings per share (€)</t>
  </si>
  <si>
    <t>Organic growth gross written premiums P&amp;C and Disability</t>
  </si>
  <si>
    <t>GWP P&amp;C and Disability</t>
  </si>
  <si>
    <t>GWP Acquisitions in reporting year (P&amp;C and Disability)*</t>
  </si>
  <si>
    <r>
      <t>(a-b)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/ (a-b)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-1</t>
    </r>
  </si>
  <si>
    <t>GWP organic growth rate (% vs same period last year)</t>
  </si>
  <si>
    <t>* no acquisitions in 2021 and 2022</t>
  </si>
  <si>
    <t>Life operating expenses on basic provision</t>
  </si>
  <si>
    <t>Liabilities arising from insurance contracts</t>
  </si>
  <si>
    <t>Liabilities arising from insurance contracts on behalf of policyholders</t>
  </si>
  <si>
    <t>Total technical provision Life</t>
  </si>
  <si>
    <t>-/- shadow accounting reserve</t>
  </si>
  <si>
    <t>-/- realised gains reserve</t>
  </si>
  <si>
    <t>-/- other reserves</t>
  </si>
  <si>
    <t>c-(d+e+f) =</t>
  </si>
  <si>
    <t>Basic provision Life</t>
  </si>
  <si>
    <t>Average basic provision Life</t>
  </si>
  <si>
    <t>Operating expenses Life</t>
  </si>
  <si>
    <t>- i / h *10.000 =</t>
  </si>
  <si>
    <t>Life operating expenses on basic life provision per annum (bps)</t>
  </si>
  <si>
    <t>Dividend per share (€) *</t>
  </si>
  <si>
    <t>* due to share issue for the financing of the Aegon Nederland transaction in Q4 2022, there is no mathematical relation between dividend paid, number of shares outstanding and 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</si>
</sst>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.0_ ;_ * \-#,##0.0_ ;_ * &quot;-&quot;??_ ;_ @_ "/>
    <numFmt numFmtId="165" formatCode="0_ ;\-0\ "/>
    <numFmt numFmtId="166" formatCode="_ * #,##0_ ;_ * \-#,##0_ ;_ * &quot;-&quot;??_ ;_ @_ "/>
    <numFmt numFmtId="167" formatCode="0.0%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4E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horizontal="right" wrapText="1"/>
    </xf>
  </cellStyleXfs>
  <cellXfs count="95">
    <xf numFmtId="0" fontId="0" fillId="0" borderId="0" xfId="0"/>
    <xf numFmtId="164" fontId="4" fillId="0" borderId="0" xfId="1" applyNumberFormat="1" applyFont="1" applyFill="1" applyAlignment="1">
      <alignment vertical="top"/>
    </xf>
    <xf numFmtId="164" fontId="4" fillId="0" borderId="0" xfId="1" quotePrefix="1" applyNumberFormat="1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164" fontId="4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horizontal="right" vertical="top"/>
    </xf>
    <xf numFmtId="0" fontId="6" fillId="0" borderId="0" xfId="0" applyFont="1" applyAlignment="1">
      <alignment horizontal="center" vertical="top"/>
    </xf>
    <xf numFmtId="165" fontId="6" fillId="0" borderId="1" xfId="1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165" fontId="7" fillId="0" borderId="1" xfId="1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166" fontId="4" fillId="0" borderId="0" xfId="1" applyNumberFormat="1" applyFont="1" applyFill="1" applyAlignment="1">
      <alignment vertical="top"/>
    </xf>
    <xf numFmtId="166" fontId="4" fillId="0" borderId="2" xfId="1" applyNumberFormat="1" applyFont="1" applyFill="1" applyBorder="1" applyAlignment="1">
      <alignment horizontal="right" vertical="top"/>
    </xf>
    <xf numFmtId="166" fontId="5" fillId="2" borderId="0" xfId="1" applyNumberFormat="1" applyFont="1" applyFill="1" applyAlignment="1">
      <alignment horizontal="right" vertical="top"/>
    </xf>
    <xf numFmtId="166" fontId="4" fillId="0" borderId="1" xfId="1" applyNumberFormat="1" applyFont="1" applyFill="1" applyBorder="1" applyAlignment="1">
      <alignment horizontal="right" vertical="top"/>
    </xf>
    <xf numFmtId="166" fontId="5" fillId="2" borderId="1" xfId="1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166" fontId="6" fillId="0" borderId="0" xfId="1" applyNumberFormat="1" applyFont="1" applyFill="1" applyAlignment="1">
      <alignment vertical="top"/>
    </xf>
    <xf numFmtId="166" fontId="6" fillId="0" borderId="0" xfId="1" applyNumberFormat="1" applyFont="1" applyFill="1" applyAlignment="1">
      <alignment horizontal="right" vertical="top"/>
    </xf>
    <xf numFmtId="166" fontId="7" fillId="2" borderId="0" xfId="1" applyNumberFormat="1" applyFont="1" applyFill="1" applyAlignment="1">
      <alignment horizontal="right" vertical="top"/>
    </xf>
    <xf numFmtId="165" fontId="6" fillId="0" borderId="1" xfId="1" applyNumberFormat="1" applyFont="1" applyFill="1" applyBorder="1" applyAlignment="1">
      <alignment horizontal="right" vertical="top"/>
    </xf>
    <xf numFmtId="165" fontId="7" fillId="2" borderId="1" xfId="1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vertical="top"/>
    </xf>
    <xf numFmtId="166" fontId="4" fillId="0" borderId="0" xfId="1" applyNumberFormat="1" applyFont="1" applyFill="1" applyBorder="1" applyAlignment="1">
      <alignment horizontal="right" vertical="top"/>
    </xf>
    <xf numFmtId="166" fontId="5" fillId="2" borderId="0" xfId="1" applyNumberFormat="1" applyFont="1" applyFill="1" applyBorder="1" applyAlignment="1">
      <alignment horizontal="right" vertical="top"/>
    </xf>
    <xf numFmtId="164" fontId="5" fillId="2" borderId="0" xfId="1" applyNumberFormat="1" applyFont="1" applyFill="1" applyAlignment="1">
      <alignment horizontal="right" vertical="top"/>
    </xf>
    <xf numFmtId="167" fontId="6" fillId="0" borderId="0" xfId="2" applyNumberFormat="1" applyFont="1" applyFill="1" applyBorder="1" applyAlignment="1">
      <alignment horizontal="right" vertical="top"/>
    </xf>
    <xf numFmtId="167" fontId="7" fillId="2" borderId="0" xfId="2" applyNumberFormat="1" applyFont="1" applyFill="1" applyBorder="1" applyAlignment="1">
      <alignment horizontal="right" vertical="top"/>
    </xf>
    <xf numFmtId="167" fontId="4" fillId="0" borderId="0" xfId="2" applyNumberFormat="1" applyFont="1" applyFill="1" applyAlignment="1">
      <alignment vertical="top"/>
    </xf>
    <xf numFmtId="167" fontId="7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Alignment="1">
      <alignment vertical="top"/>
    </xf>
    <xf numFmtId="166" fontId="4" fillId="0" borderId="0" xfId="1" applyNumberFormat="1" applyFont="1" applyFill="1" applyAlignment="1">
      <alignment horizontal="right" vertical="top"/>
    </xf>
    <xf numFmtId="0" fontId="4" fillId="0" borderId="3" xfId="0" applyFont="1" applyBorder="1" applyAlignment="1">
      <alignment vertical="top"/>
    </xf>
    <xf numFmtId="166" fontId="4" fillId="0" borderId="4" xfId="1" applyNumberFormat="1" applyFont="1" applyFill="1" applyBorder="1" applyAlignment="1">
      <alignment vertical="top"/>
    </xf>
    <xf numFmtId="166" fontId="4" fillId="0" borderId="4" xfId="1" applyNumberFormat="1" applyFont="1" applyFill="1" applyBorder="1" applyAlignment="1">
      <alignment horizontal="right" vertical="top"/>
    </xf>
    <xf numFmtId="166" fontId="5" fillId="2" borderId="4" xfId="1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 wrapText="1"/>
    </xf>
    <xf numFmtId="166" fontId="6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Alignment="1">
      <alignment vertical="top"/>
    </xf>
    <xf numFmtId="167" fontId="4" fillId="0" borderId="0" xfId="2" applyNumberFormat="1" applyFont="1" applyFill="1" applyAlignment="1">
      <alignment horizontal="right" vertical="top"/>
    </xf>
    <xf numFmtId="167" fontId="5" fillId="0" borderId="0" xfId="2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164" fontId="4" fillId="3" borderId="0" xfId="1" applyNumberFormat="1" applyFont="1" applyFill="1" applyAlignment="1">
      <alignment vertical="top"/>
    </xf>
    <xf numFmtId="164" fontId="4" fillId="3" borderId="0" xfId="1" applyNumberFormat="1" applyFont="1" applyFill="1" applyAlignment="1">
      <alignment horizontal="right" vertical="top"/>
    </xf>
    <xf numFmtId="166" fontId="5" fillId="2" borderId="2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166" fontId="7" fillId="2" borderId="0" xfId="1" applyNumberFormat="1" applyFont="1" applyFill="1" applyBorder="1" applyAlignment="1">
      <alignment horizontal="right" vertical="top"/>
    </xf>
    <xf numFmtId="167" fontId="6" fillId="0" borderId="0" xfId="2" applyNumberFormat="1" applyFont="1" applyFill="1" applyBorder="1" applyAlignment="1">
      <alignment vertical="top"/>
    </xf>
    <xf numFmtId="167" fontId="7" fillId="2" borderId="0" xfId="2" applyNumberFormat="1" applyFont="1" applyFill="1" applyBorder="1" applyAlignment="1">
      <alignment vertical="top"/>
    </xf>
    <xf numFmtId="43" fontId="6" fillId="0" borderId="0" xfId="1" applyFont="1" applyFill="1" applyBorder="1" applyAlignment="1">
      <alignment horizontal="right" vertical="top"/>
    </xf>
    <xf numFmtId="164" fontId="5" fillId="2" borderId="0" xfId="1" applyNumberFormat="1" applyFont="1" applyFill="1" applyAlignment="1">
      <alignment vertical="top"/>
    </xf>
    <xf numFmtId="0" fontId="5" fillId="0" borderId="0" xfId="0" applyFont="1" applyAlignment="1">
      <alignment vertical="top"/>
    </xf>
    <xf numFmtId="167" fontId="9" fillId="0" borderId="0" xfId="2" applyNumberFormat="1" applyFont="1" applyFill="1" applyBorder="1" applyAlignment="1">
      <alignment vertical="top"/>
    </xf>
    <xf numFmtId="166" fontId="5" fillId="2" borderId="0" xfId="1" applyNumberFormat="1" applyFont="1" applyFill="1" applyAlignment="1">
      <alignment vertical="top"/>
    </xf>
    <xf numFmtId="166" fontId="5" fillId="2" borderId="1" xfId="1" applyNumberFormat="1" applyFont="1" applyFill="1" applyBorder="1" applyAlignment="1">
      <alignment vertical="top"/>
    </xf>
    <xf numFmtId="166" fontId="7" fillId="2" borderId="0" xfId="1" applyNumberFormat="1" applyFont="1" applyFill="1" applyAlignment="1">
      <alignment vertical="top"/>
    </xf>
    <xf numFmtId="164" fontId="6" fillId="0" borderId="0" xfId="1" applyNumberFormat="1" applyFont="1" applyFill="1" applyAlignment="1">
      <alignment horizontal="right" vertical="top"/>
    </xf>
    <xf numFmtId="164" fontId="7" fillId="2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0" fontId="6" fillId="3" borderId="0" xfId="0" applyFont="1" applyFill="1" applyAlignment="1">
      <alignment vertical="top"/>
    </xf>
    <xf numFmtId="164" fontId="10" fillId="0" borderId="0" xfId="1" applyNumberFormat="1" applyFont="1" applyFill="1" applyAlignment="1">
      <alignment vertical="top"/>
    </xf>
    <xf numFmtId="0" fontId="4" fillId="0" borderId="0" xfId="0" applyFont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6" fontId="7" fillId="2" borderId="0" xfId="0" applyNumberFormat="1" applyFont="1" applyFill="1" applyAlignment="1">
      <alignment horizontal="right" vertical="top"/>
    </xf>
    <xf numFmtId="166" fontId="6" fillId="0" borderId="0" xfId="0" applyNumberFormat="1" applyFont="1" applyAlignment="1">
      <alignment vertical="top"/>
    </xf>
    <xf numFmtId="166" fontId="7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6" fontId="5" fillId="2" borderId="0" xfId="0" applyNumberFormat="1" applyFont="1" applyFill="1" applyAlignment="1">
      <alignment horizontal="right" vertical="top"/>
    </xf>
    <xf numFmtId="9" fontId="6" fillId="0" borderId="0" xfId="2" applyFont="1" applyFill="1" applyBorder="1" applyAlignment="1">
      <alignment vertical="top"/>
    </xf>
    <xf numFmtId="9" fontId="6" fillId="0" borderId="0" xfId="2" applyFont="1" applyFill="1" applyBorder="1" applyAlignment="1">
      <alignment horizontal="right" vertical="top"/>
    </xf>
    <xf numFmtId="9" fontId="7" fillId="2" borderId="0" xfId="2" applyFont="1" applyFill="1" applyBorder="1" applyAlignment="1">
      <alignment horizontal="right" vertical="top"/>
    </xf>
    <xf numFmtId="9" fontId="4" fillId="0" borderId="0" xfId="2" applyFont="1" applyFill="1" applyAlignment="1">
      <alignment vertical="top"/>
    </xf>
    <xf numFmtId="166" fontId="4" fillId="0" borderId="0" xfId="0" applyNumberFormat="1" applyFont="1" applyAlignment="1">
      <alignment vertical="top"/>
    </xf>
    <xf numFmtId="166" fontId="4" fillId="0" borderId="1" xfId="0" applyNumberFormat="1" applyFont="1" applyBorder="1" applyAlignment="1">
      <alignment horizontal="right" vertical="top"/>
    </xf>
    <xf numFmtId="166" fontId="5" fillId="2" borderId="1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167" fontId="5" fillId="2" borderId="0" xfId="2" applyNumberFormat="1" applyFont="1" applyFill="1" applyBorder="1" applyAlignment="1">
      <alignment horizontal="right" vertical="top"/>
    </xf>
    <xf numFmtId="167" fontId="6" fillId="0" borderId="0" xfId="2" applyNumberFormat="1" applyFont="1" applyFill="1" applyAlignment="1">
      <alignment horizontal="right" vertical="top"/>
    </xf>
    <xf numFmtId="10" fontId="4" fillId="0" borderId="0" xfId="2" applyNumberFormat="1" applyFont="1" applyFill="1" applyAlignment="1">
      <alignment vertical="top"/>
    </xf>
    <xf numFmtId="0" fontId="4" fillId="0" borderId="0" xfId="0" applyFont="1" applyAlignment="1">
      <alignment horizontal="left" vertical="top"/>
    </xf>
    <xf numFmtId="43" fontId="6" fillId="0" borderId="0" xfId="1" applyFont="1" applyFill="1" applyAlignment="1">
      <alignment horizontal="right" vertical="top"/>
    </xf>
    <xf numFmtId="43" fontId="7" fillId="2" borderId="0" xfId="0" applyNumberFormat="1" applyFont="1" applyFill="1" applyAlignment="1">
      <alignment horizontal="right" vertical="top"/>
    </xf>
    <xf numFmtId="43" fontId="7" fillId="2" borderId="0" xfId="1" applyFont="1" applyFill="1" applyAlignment="1">
      <alignment horizontal="right" vertical="top"/>
    </xf>
    <xf numFmtId="164" fontId="12" fillId="0" borderId="0" xfId="1" applyNumberFormat="1" applyFont="1" applyFill="1" applyAlignment="1">
      <alignment vertical="top"/>
    </xf>
    <xf numFmtId="3" fontId="13" fillId="3" borderId="5" xfId="3" quotePrefix="1" applyNumberFormat="1" applyFont="1" applyFill="1" applyBorder="1" applyAlignment="1">
      <alignment vertical="top"/>
    </xf>
    <xf numFmtId="168" fontId="4" fillId="3" borderId="0" xfId="3" quotePrefix="1" applyNumberFormat="1" applyFont="1" applyFill="1" applyBorder="1" applyAlignment="1">
      <alignment horizontal="left" vertical="top" wrapText="1" indent="1"/>
    </xf>
    <xf numFmtId="0" fontId="4" fillId="3" borderId="0" xfId="0" quotePrefix="1" applyFont="1" applyFill="1" applyAlignment="1">
      <alignment horizontal="left" vertical="top" indent="1"/>
    </xf>
    <xf numFmtId="0" fontId="4" fillId="0" borderId="0" xfId="0" quotePrefix="1" applyFont="1" applyAlignment="1">
      <alignment horizontal="left" vertical="top" indent="1"/>
    </xf>
    <xf numFmtId="164" fontId="4" fillId="0" borderId="0" xfId="1" quotePrefix="1" applyNumberFormat="1" applyFont="1" applyFill="1" applyAlignment="1">
      <alignment vertical="top" wrapText="1"/>
    </xf>
    <xf numFmtId="0" fontId="4" fillId="0" borderId="0" xfId="0" quotePrefix="1" applyFont="1" applyAlignment="1">
      <alignment horizontal="right" vertical="top"/>
    </xf>
    <xf numFmtId="0" fontId="6" fillId="0" borderId="0" xfId="0" quotePrefix="1" applyFont="1" applyAlignment="1">
      <alignment horizontal="left" vertical="top" wrapText="1"/>
    </xf>
    <xf numFmtId="164" fontId="3" fillId="4" borderId="0" xfId="1" quotePrefix="1" applyNumberFormat="1" applyFont="1" applyFill="1" applyAlignment="1">
      <alignment horizontal="center" vertical="center"/>
    </xf>
    <xf numFmtId="0" fontId="6" fillId="4" borderId="0" xfId="0" applyFont="1" applyFill="1" applyAlignment="1">
      <alignment vertical="top"/>
    </xf>
  </cellXfs>
  <cellStyles count="4">
    <cellStyle name="Fnt_default_11_bold" xfId="3" xr:uid="{1FAE62ED-98ED-4EBC-ADC8-CCD524D49433}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RAPPORT\97\4EKW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Overige%20baten%20en%20lasten\2009\Overige%20baten%20en%20lasten%20Q2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_Trudy\AppData\Local\Microsoft\Windows\Temporary%20Internet%20Files\Content.Outlook\8U3VPE0O\01%20DNB%20Leven%202009%20BAL%20ASRL%20mnd13%20definitief%20versie%2019-02-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BEGR\BG97-00\INTBUMJ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80573%7bID98142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79835%7bID11AA7A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7\Reporting\A07%20MIC\Standaard%20template\Standaard%20MIC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Projecten/APL/implementatie%20FTK/rapportages/Outputrapportages/Pensioenfondsen/Blok%20III/Consultatie%20P-afdelingen/Pensioenfondsen/Thema%2002%20Solvabiliteitstoets/Rapportages%20ST%20v05_tcm12-462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1%20-%20Algemeen\Jaarstaten%20verzekeraars%20-%20Formulierenset%20boekjaar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/MRC/2014/Reporting/2014%2006/21.%20Standard%20&amp;%20Poor/S&amp;P%20tool%20ARC%20Q2-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Salditabel%20Q3%202011%20tbv%20DN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at\Fortis\ASW\CCT%202005\Schade\Toetsing\Q4\Non-life%20adequacy%20test%20ASR%20-%20Summary%20v3.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Crystal%20Ball/Modellering%20pensioen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2202/LOCALS~1/Temp/notes829AC3/Pensioenfondsen/Thema%2002%20Solvabiliteitstoets/Rapportages%20ST%20v05_tcm12-46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en\APL\implementatie%20FTK\rapportages\Outputrapportages\Pensioenfondsen\Blok%20III\Consultatie%20P-afdelingen\Pensioenfondsen\Thema%2002%20Solvabiliteitstoets\Rapportages%20ST%20v05_tcm12-462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2202\LOCALS~1\Temp\notes829AC3\Pensioenfondsen\Thema%2002%20Solvabiliteitstoets\Rapportages%20ST%20v05_tcm12-462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1300\users$\NB2511\Office\Projecten\FTK\Pensioenmodellering%20HW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Particulier 4e kw 1997"/>
      <sheetName val="Org Particulier 4e kw 1997"/>
      <sheetName val="VPB Berekening"/>
      <sheetName val="Cat_Particulier_4e_kw_1997"/>
      <sheetName val="Org_Particulier_4e_kw_1997"/>
      <sheetName val="VPB_Berekening"/>
      <sheetName val="Blad3"/>
      <sheetName val="Blad6"/>
      <sheetName val="4EKW97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/>
      <sheetData sheetId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Blad1"/>
      <sheetName val="InputSMS"/>
      <sheetName val="InputALM_ACC"/>
      <sheetName val="Output"/>
      <sheetName val="boe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>
        <row r="1">
          <cell r="E1" t="str">
            <v>2011Q3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  <sheetName val="Maatschappijen_en_Report_units"/>
      <sheetName val="Download_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verm 1997"/>
      <sheetName val="gemverm_1997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specs algemeen"/>
      <sheetName val="Kleurenschema"/>
      <sheetName val="File Names"/>
      <sheetName val="General Attributes"/>
      <sheetName val="Karaktergegevens"/>
      <sheetName val="Kenmerken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specs"/>
      <sheetName val="J312"/>
      <sheetName val="J312 specs"/>
      <sheetName val="J313"/>
      <sheetName val="J313 specs"/>
      <sheetName val="J314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specs"/>
      <sheetName val="J502 oud"/>
      <sheetName val="J503"/>
      <sheetName val="J503 specs"/>
      <sheetName val="J504"/>
      <sheetName val="J504 specs"/>
      <sheetName val="J505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  <sheetName val="W001"/>
      <sheetName val="W001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Versiebeheer"/>
      <sheetName val="Profiel informatie"/>
      <sheetName val="Kleurenschema"/>
      <sheetName val="Testgevallen"/>
      <sheetName val="General Attributes"/>
      <sheetName val="File Names"/>
      <sheetName val="KMC's"/>
      <sheetName val="Kenmerkstructuur"/>
      <sheetName val="Karaktergegevens"/>
      <sheetName val="specs algemeen"/>
      <sheetName val="Contact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(Engels)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(Engels)"/>
      <sheetName val="J311 specs"/>
      <sheetName val="J312"/>
      <sheetName val="J312 (Engels)"/>
      <sheetName val="J312 specs"/>
      <sheetName val="J313"/>
      <sheetName val="J313 (Engels)"/>
      <sheetName val="J313 specs"/>
      <sheetName val="J314"/>
      <sheetName val="J314 (Engels)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oud"/>
      <sheetName val="J502 (Engels)"/>
      <sheetName val="J502 specs"/>
      <sheetName val="J503"/>
      <sheetName val="J503 (Engels)"/>
      <sheetName val="J503 specs"/>
      <sheetName val="J504"/>
      <sheetName val="J504 (Engels)"/>
      <sheetName val="J504 specs"/>
      <sheetName val="J505"/>
      <sheetName val="J505 (Engels)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4 oud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R Totaal overzicht"/>
      <sheetName val="VSJ000"/>
      <sheetName val="VSJ005"/>
      <sheetName val="VSJ010"/>
      <sheetName val="VSJ015S"/>
      <sheetName val="VSJ015N"/>
      <sheetName val="VSJ015L"/>
      <sheetName val="VSJ020"/>
      <sheetName val="VSJ025"/>
      <sheetName val="VSJ030"/>
      <sheetName val="VSJ031"/>
      <sheetName val="VSJ032"/>
      <sheetName val="VSJ033"/>
      <sheetName val="VSJ034"/>
      <sheetName val="VSJ035"/>
      <sheetName val="VSJ040"/>
      <sheetName val="VSJ045"/>
      <sheetName val="VSJ050N"/>
      <sheetName val="VSJ050L"/>
      <sheetName val="VSJ055"/>
      <sheetName val="VSJ060S"/>
      <sheetName val="VSJ060N"/>
      <sheetName val="VSJ060L"/>
      <sheetName val="VSJ065"/>
      <sheetName val="VSJ070N"/>
      <sheetName val="VSJ070L"/>
      <sheetName val="VSJ075"/>
      <sheetName val="VSJ080"/>
      <sheetName val="VSJ085"/>
      <sheetName val="VSJ090"/>
      <sheetName val="VSJ095"/>
      <sheetName val="VSJ100"/>
      <sheetName val="VSJ105"/>
      <sheetName val="VSJ110N"/>
      <sheetName val="VSJ110L"/>
      <sheetName val="VSJ115S"/>
      <sheetName val="VSJ115N"/>
      <sheetName val="VSJ115L"/>
      <sheetName val="VSJ120L"/>
      <sheetName val="VSJ120S"/>
      <sheetName val="VSJ120N"/>
      <sheetName val="VSJ125"/>
      <sheetName val="Hulpblad VSJ125"/>
      <sheetName val="VSJ135"/>
      <sheetName val="VSJ135S"/>
      <sheetName val="VSJ135S1"/>
      <sheetName val="VSJ135S2"/>
      <sheetName val="VSJ136"/>
      <sheetName val="VSJ140S"/>
      <sheetName val="VSJ140L"/>
      <sheetName val="VSJ145L"/>
      <sheetName val="VSJ145S"/>
      <sheetName val="VSJ150"/>
      <sheetName val="VSJ155"/>
      <sheetName val="VSJ160S"/>
      <sheetName val="VSJ160N"/>
      <sheetName val="VSJ160L"/>
      <sheetName val="VSJ165S"/>
      <sheetName val="VSJ165N"/>
      <sheetName val="VSJ165L"/>
      <sheetName val="VSJ170N"/>
      <sheetName val="VSJ175"/>
      <sheetName val="VSJ180EUS"/>
      <sheetName val="VSJ180S"/>
      <sheetName val="VSJ180EUL"/>
      <sheetName val="VSJ180L"/>
      <sheetName val="VSJ185S"/>
      <sheetName val="VSJ190"/>
      <sheetName val="VSJ195S"/>
      <sheetName val="VSJ195L"/>
      <sheetName val="VSJ195N"/>
      <sheetName val="VSJ200"/>
      <sheetName val="VSJ203"/>
      <sheetName val="VSJ205"/>
      <sheetName val="CR_Totaal_overzicht"/>
      <sheetName val="Hulpblad_VSJ1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  <sheetName val="Samenvatting obv S&amp;P template"/>
      <sheetName val="TVNL Overzicht"/>
      <sheetName val="Premies"/>
      <sheetName val="Reporting Units"/>
      <sheetName val="FvOS1"/>
      <sheetName val="Retrieve assets S&amp;P"/>
      <sheetName val="Retrieve non charg assets S&amp;P"/>
      <sheetName val="Magnitude specificatie premies"/>
      <sheetName val="Samenvatting_obv_S&amp;P_template"/>
      <sheetName val="TVNL_Overzicht"/>
      <sheetName val="Reporting_Units"/>
      <sheetName val="Retrieve_assets_S&amp;P"/>
      <sheetName val="Retrieve_non_charg_assets_S&amp;P"/>
      <sheetName val="Magnitude_specificatie_prem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  <sheetName val="Data"/>
    </sheetNames>
    <sheetDataSet>
      <sheetData sheetId="0" refreshError="1">
        <row r="3">
          <cell r="E3" t="str">
            <v>FR-BO-T9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Versiebeheer"/>
    </sheetNames>
    <sheetDataSet>
      <sheetData sheetId="0"/>
      <sheetData sheetId="1"/>
      <sheetData sheetId="2" refreshError="1">
        <row r="142">
          <cell r="B142"/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Q3 2011 HARDE CIJFERS"/>
      <sheetName val="W&amp;V Q3 2011 HARDE CIJFERS"/>
      <sheetName val="Handaanpassingen"/>
      <sheetName val="Balans Q3 2011"/>
      <sheetName val="W&amp;V Q3 2011"/>
      <sheetName val="DTB Eliminaties"/>
      <sheetName val="DTB salditabel vennootschap."/>
      <sheetName val="Salditabel"/>
      <sheetName val="Controle oprol"/>
      <sheetName val="Balans_Q3_2011_HARDE_CIJFERS"/>
      <sheetName val="W&amp;V_Q3_2011_HARDE_CIJFERS"/>
      <sheetName val="Balans_Q3_2011"/>
      <sheetName val="W&amp;V_Q3_2011"/>
      <sheetName val="DTB_Eliminaties"/>
      <sheetName val="DTB_salditabel_vennootschap_"/>
      <sheetName val="Controle_op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inancial Input"/>
      <sheetName val="Adequacy provisions"/>
      <sheetName val="Adequacy profitability"/>
      <sheetName val="Diversification"/>
      <sheetName val="Reconciliation"/>
      <sheetName val="Evaluation"/>
      <sheetName val="P&amp;L - Valuation"/>
      <sheetName val="System"/>
    </sheetNames>
    <sheetDataSet>
      <sheetData sheetId="0">
        <row r="8">
          <cell r="C8">
            <v>2005</v>
          </cell>
        </row>
      </sheetData>
      <sheetData sheetId="1">
        <row r="6">
          <cell r="AB6">
            <v>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el"/>
      <sheetName val="Tafels"/>
      <sheetName val="Portefeuille"/>
      <sheetName val="Kasstroom OP"/>
      <sheetName val="Kasstroom NP "/>
      <sheetName val="Blad1"/>
      <sheetName val="Grafiek3"/>
      <sheetName val="RTS"/>
      <sheetName val="RTS trans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 refreshError="1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Invoerformulier"/>
      <sheetName val="Voorzieningen"/>
      <sheetName val="Solv berekening"/>
      <sheetName val="Balans"/>
      <sheetName val="RTS"/>
      <sheetName val="Sterftetafels"/>
      <sheetName val="Parameters niet-rente"/>
      <sheetName val="Rentescenario parameters"/>
      <sheetName val="Solv_berekening"/>
      <sheetName val="Parameters_niet-rente"/>
      <sheetName val="Rentescenario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E585-514A-4F2E-924C-9F8BE78C939D}">
  <sheetPr>
    <pageSetUpPr fitToPage="1"/>
  </sheetPr>
  <dimension ref="A1:I155"/>
  <sheetViews>
    <sheetView showGridLines="0" tabSelected="1" topLeftCell="A89" zoomScaleNormal="100" workbookViewId="0">
      <selection activeCell="M96" sqref="M96"/>
    </sheetView>
  </sheetViews>
  <sheetFormatPr defaultColWidth="9.140625" defaultRowHeight="12.75" x14ac:dyDescent="0.25"/>
  <cols>
    <col min="1" max="1" width="17.5703125" style="2" customWidth="1"/>
    <col min="2" max="2" width="3.140625" style="3" bestFit="1" customWidth="1"/>
    <col min="3" max="3" width="72.85546875" style="1" bestFit="1" customWidth="1"/>
    <col min="4" max="4" width="12.42578125" style="1" customWidth="1"/>
    <col min="5" max="5" width="12.42578125" style="5" customWidth="1"/>
    <col min="6" max="6" width="14" style="5" bestFit="1" customWidth="1"/>
    <col min="7" max="7" width="14" style="6" bestFit="1" customWidth="1"/>
    <col min="8" max="16384" width="9.140625" style="1"/>
  </cols>
  <sheetData>
    <row r="1" spans="1:9" ht="18" x14ac:dyDescent="0.25">
      <c r="A1" s="93" t="s">
        <v>0</v>
      </c>
      <c r="B1" s="93"/>
      <c r="C1" s="93" t="s">
        <v>1</v>
      </c>
      <c r="D1" s="93"/>
      <c r="E1" s="93"/>
      <c r="F1" s="93"/>
      <c r="G1" s="93"/>
    </row>
    <row r="3" spans="1:9" x14ac:dyDescent="0.25">
      <c r="C3" s="4" t="s">
        <v>2</v>
      </c>
    </row>
    <row r="5" spans="1:9" x14ac:dyDescent="0.25">
      <c r="A5" s="1"/>
      <c r="C5" s="94" t="s">
        <v>3</v>
      </c>
      <c r="D5" s="7"/>
      <c r="E5" s="8" t="s">
        <v>4</v>
      </c>
      <c r="F5" s="9"/>
      <c r="G5" s="10" t="s">
        <v>5</v>
      </c>
    </row>
    <row r="6" spans="1:9" x14ac:dyDescent="0.25">
      <c r="B6" s="3" t="s">
        <v>6</v>
      </c>
      <c r="C6" s="11" t="s">
        <v>7</v>
      </c>
      <c r="D6" s="12"/>
      <c r="E6" s="13">
        <v>941.66186848000007</v>
      </c>
      <c r="F6" s="9"/>
      <c r="G6" s="14">
        <v>732.78887012999996</v>
      </c>
    </row>
    <row r="7" spans="1:9" x14ac:dyDescent="0.25">
      <c r="B7" s="3" t="s">
        <v>8</v>
      </c>
      <c r="C7" s="11" t="s">
        <v>9</v>
      </c>
      <c r="D7" s="12"/>
      <c r="E7" s="15">
        <v>-48.125</v>
      </c>
      <c r="F7" s="9"/>
      <c r="G7" s="16">
        <v>-48.125</v>
      </c>
    </row>
    <row r="8" spans="1:9" x14ac:dyDescent="0.25">
      <c r="A8" s="2" t="s">
        <v>10</v>
      </c>
      <c r="B8" s="3" t="s">
        <v>11</v>
      </c>
      <c r="C8" s="17" t="s">
        <v>12</v>
      </c>
      <c r="D8" s="18"/>
      <c r="E8" s="19">
        <f>E6+E7</f>
        <v>893.53686848000007</v>
      </c>
      <c r="F8" s="9"/>
      <c r="G8" s="20">
        <f>G6+G7</f>
        <v>684.66387012999996</v>
      </c>
    </row>
    <row r="9" spans="1:9" x14ac:dyDescent="0.25">
      <c r="D9" s="18"/>
      <c r="E9" s="19"/>
      <c r="F9" s="19"/>
      <c r="G9" s="20"/>
    </row>
    <row r="10" spans="1:9" x14ac:dyDescent="0.25">
      <c r="D10" s="21" t="s">
        <v>13</v>
      </c>
      <c r="E10" s="8" t="str">
        <f>E5</f>
        <v>FY 2021</v>
      </c>
      <c r="F10" s="8" t="s">
        <v>4</v>
      </c>
      <c r="G10" s="22" t="str">
        <f>G5</f>
        <v>FY 2022</v>
      </c>
    </row>
    <row r="11" spans="1:9" x14ac:dyDescent="0.25">
      <c r="B11" s="3" t="s">
        <v>14</v>
      </c>
      <c r="C11" s="11" t="s">
        <v>15</v>
      </c>
      <c r="D11" s="23">
        <v>5309.1216707699996</v>
      </c>
      <c r="E11" s="24">
        <v>6362.6023897700006</v>
      </c>
      <c r="F11" s="23">
        <v>6362.6023897700006</v>
      </c>
      <c r="G11" s="25">
        <v>5721.9063642399997</v>
      </c>
    </row>
    <row r="12" spans="1:9" x14ac:dyDescent="0.25">
      <c r="A12" s="2" t="s">
        <v>16</v>
      </c>
      <c r="B12" s="3" t="s">
        <v>17</v>
      </c>
      <c r="C12" s="17" t="s">
        <v>18</v>
      </c>
      <c r="D12" s="19"/>
      <c r="E12" s="19">
        <f>AVERAGE(D11,E11)</f>
        <v>5835.8620302700001</v>
      </c>
      <c r="F12" s="19"/>
      <c r="G12" s="20">
        <f>AVERAGE(F11,G11)</f>
        <v>6042.2543770049997</v>
      </c>
    </row>
    <row r="13" spans="1:9" x14ac:dyDescent="0.25">
      <c r="C13" s="11"/>
      <c r="D13" s="5"/>
      <c r="G13" s="26"/>
    </row>
    <row r="14" spans="1:9" x14ac:dyDescent="0.25">
      <c r="A14" s="2" t="s">
        <v>19</v>
      </c>
      <c r="B14" s="3" t="s">
        <v>20</v>
      </c>
      <c r="C14" s="17" t="s">
        <v>21</v>
      </c>
      <c r="D14" s="27"/>
      <c r="E14" s="27">
        <f>+E8/E12</f>
        <v>0.15311137649336443</v>
      </c>
      <c r="F14" s="27"/>
      <c r="G14" s="28">
        <f>+G8/G12</f>
        <v>0.11331265243244715</v>
      </c>
      <c r="I14" s="29"/>
    </row>
    <row r="15" spans="1:9" x14ac:dyDescent="0.25">
      <c r="E15" s="27"/>
      <c r="F15" s="27"/>
      <c r="G15" s="30"/>
    </row>
    <row r="16" spans="1:9" x14ac:dyDescent="0.25">
      <c r="C16" s="31"/>
      <c r="E16" s="27"/>
      <c r="F16" s="27"/>
      <c r="G16" s="30"/>
    </row>
    <row r="18" spans="1:9" x14ac:dyDescent="0.25">
      <c r="C18" s="94" t="s">
        <v>22</v>
      </c>
      <c r="D18" s="7"/>
      <c r="E18" s="8" t="str">
        <f>+E5</f>
        <v>FY 2021</v>
      </c>
      <c r="G18" s="10" t="str">
        <f>+G5</f>
        <v>FY 2022</v>
      </c>
    </row>
    <row r="19" spans="1:9" x14ac:dyDescent="0.25">
      <c r="B19" s="3" t="s">
        <v>6</v>
      </c>
      <c r="C19" s="11" t="s">
        <v>23</v>
      </c>
      <c r="D19" s="12"/>
      <c r="E19" s="32">
        <v>756.85479059249997</v>
      </c>
      <c r="G19" s="14">
        <v>770.94799695116012</v>
      </c>
    </row>
    <row r="20" spans="1:9" x14ac:dyDescent="0.25">
      <c r="B20" s="3" t="s">
        <v>8</v>
      </c>
      <c r="C20" s="11" t="s">
        <v>24</v>
      </c>
      <c r="D20" s="12"/>
      <c r="E20" s="15">
        <v>-36.09375</v>
      </c>
      <c r="G20" s="16">
        <v>-35.708750000000002</v>
      </c>
    </row>
    <row r="21" spans="1:9" x14ac:dyDescent="0.25">
      <c r="A21" s="2" t="s">
        <v>10</v>
      </c>
      <c r="B21" s="3" t="s">
        <v>11</v>
      </c>
      <c r="C21" s="17" t="s">
        <v>25</v>
      </c>
      <c r="D21" s="18"/>
      <c r="E21" s="19">
        <f>E19+E20</f>
        <v>720.76104059249997</v>
      </c>
      <c r="G21" s="20">
        <f>G19+G20</f>
        <v>735.23924695116011</v>
      </c>
    </row>
    <row r="22" spans="1:9" x14ac:dyDescent="0.25">
      <c r="C22" s="11"/>
      <c r="D22" s="12"/>
      <c r="E22" s="19"/>
      <c r="F22" s="19"/>
      <c r="G22" s="20"/>
    </row>
    <row r="23" spans="1:9" x14ac:dyDescent="0.25">
      <c r="C23" s="11"/>
      <c r="D23" s="21" t="str">
        <f>D10</f>
        <v>FY 2020</v>
      </c>
      <c r="E23" s="8" t="str">
        <f>+E18</f>
        <v>FY 2021</v>
      </c>
      <c r="F23" s="8" t="str">
        <f>F10</f>
        <v>FY 2021</v>
      </c>
      <c r="G23" s="22" t="str">
        <f>+G18</f>
        <v>FY 2022</v>
      </c>
    </row>
    <row r="24" spans="1:9" x14ac:dyDescent="0.25">
      <c r="B24" s="3" t="s">
        <v>14</v>
      </c>
      <c r="C24" s="11" t="s">
        <v>15</v>
      </c>
      <c r="D24" s="23">
        <f>D11</f>
        <v>5309.1216707699996</v>
      </c>
      <c r="E24" s="32">
        <f>E11</f>
        <v>6362.6023897700006</v>
      </c>
      <c r="F24" s="32">
        <f>F11</f>
        <v>6362.6023897700006</v>
      </c>
      <c r="G24" s="14">
        <f>G11</f>
        <v>5721.9063642399997</v>
      </c>
    </row>
    <row r="25" spans="1:9" x14ac:dyDescent="0.25">
      <c r="B25" s="3" t="s">
        <v>17</v>
      </c>
      <c r="C25" s="11" t="s">
        <v>26</v>
      </c>
      <c r="D25" s="23">
        <v>-1136.7960003100002</v>
      </c>
      <c r="E25" s="32">
        <v>-1461.33138474</v>
      </c>
      <c r="F25" s="32">
        <v>-1461.33138474</v>
      </c>
      <c r="G25" s="14">
        <v>921.62327761000006</v>
      </c>
    </row>
    <row r="26" spans="1:9" ht="13.5" thickBot="1" x14ac:dyDescent="0.3">
      <c r="B26" s="3" t="s">
        <v>20</v>
      </c>
      <c r="C26" s="33" t="s">
        <v>27</v>
      </c>
      <c r="D26" s="34">
        <v>-56.248870859999997</v>
      </c>
      <c r="E26" s="35">
        <v>-43.245633910000002</v>
      </c>
      <c r="F26" s="35">
        <v>-43.245633910000002</v>
      </c>
      <c r="G26" s="36">
        <v>-24.67388175</v>
      </c>
    </row>
    <row r="27" spans="1:9" s="39" customFormat="1" ht="30.75" customHeight="1" x14ac:dyDescent="0.25">
      <c r="A27" s="2" t="s">
        <v>28</v>
      </c>
      <c r="B27" s="3" t="s">
        <v>29</v>
      </c>
      <c r="C27" s="37" t="s">
        <v>30</v>
      </c>
      <c r="D27" s="38">
        <f>D24+D25+D26</f>
        <v>4116.0767995999986</v>
      </c>
      <c r="E27" s="38">
        <f>E24+E25+E26</f>
        <v>4858.0253711200012</v>
      </c>
      <c r="F27" s="38">
        <f>F24+F25+F26</f>
        <v>4858.0253711200012</v>
      </c>
      <c r="G27" s="20">
        <f>G24+G25+G26</f>
        <v>6618.8557601000002</v>
      </c>
    </row>
    <row r="28" spans="1:9" x14ac:dyDescent="0.25">
      <c r="A28" s="2" t="s">
        <v>31</v>
      </c>
      <c r="B28" s="3" t="s">
        <v>32</v>
      </c>
      <c r="C28" s="17" t="s">
        <v>33</v>
      </c>
      <c r="D28" s="19"/>
      <c r="E28" s="19">
        <f>(D27+E27)/2</f>
        <v>4487.0510853599999</v>
      </c>
      <c r="F28" s="19"/>
      <c r="G28" s="20">
        <f>(F27+G27)/2</f>
        <v>5738.4405656100007</v>
      </c>
    </row>
    <row r="29" spans="1:9" x14ac:dyDescent="0.25">
      <c r="G29" s="26"/>
    </row>
    <row r="30" spans="1:9" x14ac:dyDescent="0.25">
      <c r="A30" s="2" t="s">
        <v>34</v>
      </c>
      <c r="B30" s="3" t="s">
        <v>35</v>
      </c>
      <c r="C30" s="17" t="s">
        <v>36</v>
      </c>
      <c r="D30" s="17"/>
      <c r="E30" s="27">
        <f>+E21/E28</f>
        <v>0.16063134269724338</v>
      </c>
      <c r="F30" s="27"/>
      <c r="G30" s="28">
        <f>+G21/G28</f>
        <v>0.12812527001802337</v>
      </c>
      <c r="I30" s="29"/>
    </row>
    <row r="31" spans="1:9" x14ac:dyDescent="0.25">
      <c r="E31" s="1"/>
      <c r="F31" s="1"/>
      <c r="G31" s="30"/>
    </row>
    <row r="32" spans="1:9" x14ac:dyDescent="0.25">
      <c r="E32" s="27"/>
      <c r="F32" s="27"/>
      <c r="G32" s="30"/>
    </row>
    <row r="33" spans="1:9" x14ac:dyDescent="0.25">
      <c r="E33" s="40"/>
      <c r="F33" s="40"/>
      <c r="G33" s="41"/>
    </row>
    <row r="34" spans="1:9" x14ac:dyDescent="0.25">
      <c r="C34" s="94" t="s">
        <v>37</v>
      </c>
      <c r="F34" s="8" t="str">
        <f>$F$10</f>
        <v>FY 2021</v>
      </c>
      <c r="G34" s="10" t="str">
        <f>+$G$5</f>
        <v>FY 2022</v>
      </c>
    </row>
    <row r="35" spans="1:9" x14ac:dyDescent="0.25">
      <c r="B35" s="3" t="s">
        <v>6</v>
      </c>
      <c r="C35" s="42" t="s">
        <v>38</v>
      </c>
      <c r="D35" s="43"/>
      <c r="E35" s="44"/>
      <c r="F35" s="24">
        <v>497</v>
      </c>
      <c r="G35" s="25">
        <v>497</v>
      </c>
    </row>
    <row r="36" spans="1:9" x14ac:dyDescent="0.25">
      <c r="B36" s="3" t="s">
        <v>8</v>
      </c>
      <c r="C36" s="42" t="s">
        <v>39</v>
      </c>
      <c r="D36" s="43"/>
      <c r="E36" s="44"/>
      <c r="F36" s="15">
        <v>506.81</v>
      </c>
      <c r="G36" s="16">
        <v>506.81</v>
      </c>
    </row>
    <row r="37" spans="1:9" x14ac:dyDescent="0.25">
      <c r="A37" s="2" t="s">
        <v>10</v>
      </c>
      <c r="B37" s="3" t="s">
        <v>11</v>
      </c>
      <c r="C37" s="42" t="s">
        <v>40</v>
      </c>
      <c r="D37" s="43"/>
      <c r="E37" s="44"/>
      <c r="F37" s="13">
        <f>+F35+F36</f>
        <v>1003.81</v>
      </c>
      <c r="G37" s="45">
        <f>+G35+G36</f>
        <v>1003.81</v>
      </c>
    </row>
    <row r="38" spans="1:9" x14ac:dyDescent="0.25">
      <c r="B38" s="3" t="s">
        <v>14</v>
      </c>
      <c r="C38" s="11" t="s">
        <v>41</v>
      </c>
      <c r="F38" s="24">
        <v>498.05575484799999</v>
      </c>
      <c r="G38" s="25">
        <v>498.50812432999999</v>
      </c>
    </row>
    <row r="39" spans="1:9" x14ac:dyDescent="0.25">
      <c r="B39" s="3" t="s">
        <v>17</v>
      </c>
      <c r="C39" s="11" t="s">
        <v>42</v>
      </c>
      <c r="F39" s="24">
        <v>493.97291675000002</v>
      </c>
      <c r="G39" s="25">
        <v>494.73319032000001</v>
      </c>
    </row>
    <row r="40" spans="1:9" x14ac:dyDescent="0.25">
      <c r="B40" s="3" t="s">
        <v>20</v>
      </c>
      <c r="C40" s="11" t="s">
        <v>43</v>
      </c>
      <c r="F40" s="24">
        <v>0</v>
      </c>
      <c r="G40" s="25">
        <v>986.90635823000002</v>
      </c>
    </row>
    <row r="41" spans="1:9" x14ac:dyDescent="0.25">
      <c r="B41" s="3" t="s">
        <v>29</v>
      </c>
      <c r="C41" s="11" t="s">
        <v>44</v>
      </c>
      <c r="F41" s="15">
        <v>105</v>
      </c>
      <c r="G41" s="16">
        <v>75</v>
      </c>
    </row>
    <row r="42" spans="1:9" x14ac:dyDescent="0.25">
      <c r="A42" s="2" t="s">
        <v>45</v>
      </c>
      <c r="B42" s="3" t="s">
        <v>32</v>
      </c>
      <c r="C42" s="17" t="s">
        <v>46</v>
      </c>
      <c r="F42" s="46">
        <f>F37+F38+F39+F40+F41</f>
        <v>2100.838671598</v>
      </c>
      <c r="G42" s="47">
        <f>G37+G38+G39+G40+G41</f>
        <v>3058.9576728800002</v>
      </c>
    </row>
    <row r="43" spans="1:9" x14ac:dyDescent="0.25">
      <c r="C43" s="11"/>
      <c r="F43" s="24"/>
      <c r="G43" s="25"/>
    </row>
    <row r="44" spans="1:9" x14ac:dyDescent="0.25">
      <c r="B44" s="3" t="s">
        <v>35</v>
      </c>
      <c r="C44" s="17" t="s">
        <v>15</v>
      </c>
      <c r="F44" s="46">
        <f>E24</f>
        <v>6362.6023897700006</v>
      </c>
      <c r="G44" s="47">
        <f>G24</f>
        <v>5721.9063642399997</v>
      </c>
    </row>
    <row r="45" spans="1:9" x14ac:dyDescent="0.25">
      <c r="C45" s="11"/>
      <c r="F45" s="24"/>
      <c r="G45" s="25"/>
    </row>
    <row r="46" spans="1:9" x14ac:dyDescent="0.25">
      <c r="A46" s="2" t="s">
        <v>47</v>
      </c>
      <c r="B46" s="3" t="s">
        <v>48</v>
      </c>
      <c r="C46" s="17" t="s">
        <v>49</v>
      </c>
      <c r="F46" s="48">
        <f>F42/(F44+F42)</f>
        <v>0.24822511982595738</v>
      </c>
      <c r="G46" s="49">
        <f>G42/(G44+G42)</f>
        <v>0.3483663634863996</v>
      </c>
      <c r="I46" s="29"/>
    </row>
    <row r="47" spans="1:9" x14ac:dyDescent="0.25">
      <c r="D47" s="48"/>
      <c r="E47" s="27"/>
      <c r="F47" s="50"/>
    </row>
    <row r="48" spans="1:9" x14ac:dyDescent="0.25">
      <c r="D48" s="48"/>
      <c r="E48" s="27"/>
      <c r="F48" s="27"/>
    </row>
    <row r="49" spans="1:7" x14ac:dyDescent="0.25">
      <c r="D49" s="48"/>
    </row>
    <row r="50" spans="1:7" x14ac:dyDescent="0.25">
      <c r="C50" s="94" t="s">
        <v>50</v>
      </c>
      <c r="D50" s="48"/>
      <c r="E50" s="48"/>
      <c r="F50" s="8" t="str">
        <f>$F$10</f>
        <v>FY 2021</v>
      </c>
      <c r="G50" s="10" t="str">
        <f>+$G$5</f>
        <v>FY 2022</v>
      </c>
    </row>
    <row r="51" spans="1:7" x14ac:dyDescent="0.25">
      <c r="B51" s="3" t="s">
        <v>6</v>
      </c>
      <c r="C51" s="11" t="s">
        <v>51</v>
      </c>
      <c r="D51" s="48"/>
      <c r="E51" s="48"/>
      <c r="F51" s="32">
        <v>48.125</v>
      </c>
      <c r="G51" s="14">
        <v>48.125</v>
      </c>
    </row>
    <row r="52" spans="1:7" x14ac:dyDescent="0.25">
      <c r="B52" s="3" t="s">
        <v>8</v>
      </c>
      <c r="C52" s="11" t="s">
        <v>52</v>
      </c>
      <c r="D52" s="48"/>
      <c r="E52" s="48"/>
      <c r="F52" s="32">
        <v>42.5</v>
      </c>
      <c r="G52" s="14">
        <v>50.171232879999998</v>
      </c>
    </row>
    <row r="53" spans="1:7" x14ac:dyDescent="0.25">
      <c r="B53" s="3" t="s">
        <v>11</v>
      </c>
      <c r="C53" s="11" t="s">
        <v>44</v>
      </c>
      <c r="D53" s="48"/>
      <c r="E53" s="48"/>
      <c r="F53" s="15">
        <v>0.23692199999999999</v>
      </c>
      <c r="G53" s="16">
        <v>0.78085199999999999</v>
      </c>
    </row>
    <row r="54" spans="1:7" x14ac:dyDescent="0.25">
      <c r="A54" s="2" t="s">
        <v>53</v>
      </c>
      <c r="B54" s="3" t="s">
        <v>14</v>
      </c>
      <c r="C54" s="17" t="s">
        <v>54</v>
      </c>
      <c r="D54" s="48"/>
      <c r="E54" s="48"/>
      <c r="F54" s="19">
        <f>F51+F52+F53</f>
        <v>90.861922000000007</v>
      </c>
      <c r="G54" s="20">
        <f>G51+G52+G53</f>
        <v>99.077084879999987</v>
      </c>
    </row>
    <row r="55" spans="1:7" x14ac:dyDescent="0.25">
      <c r="C55" s="17"/>
      <c r="D55" s="48"/>
      <c r="E55" s="48"/>
      <c r="F55" s="32"/>
      <c r="G55" s="51"/>
    </row>
    <row r="56" spans="1:7" x14ac:dyDescent="0.25">
      <c r="B56" s="3" t="s">
        <v>17</v>
      </c>
      <c r="C56" s="52" t="s">
        <v>55</v>
      </c>
      <c r="D56" s="53"/>
      <c r="E56" s="48"/>
      <c r="F56" s="32">
        <v>1208.7863051400002</v>
      </c>
      <c r="G56" s="54">
        <v>928.59013554000001</v>
      </c>
    </row>
    <row r="57" spans="1:7" x14ac:dyDescent="0.25">
      <c r="B57" s="3" t="s">
        <v>20</v>
      </c>
      <c r="C57" s="11" t="s">
        <v>54</v>
      </c>
      <c r="D57" s="48"/>
      <c r="E57" s="48"/>
      <c r="F57" s="15">
        <v>42.736922</v>
      </c>
      <c r="G57" s="55">
        <v>50.952084880000001</v>
      </c>
    </row>
    <row r="58" spans="1:7" x14ac:dyDescent="0.25">
      <c r="A58" s="2" t="s">
        <v>56</v>
      </c>
      <c r="B58" s="3" t="s">
        <v>29</v>
      </c>
      <c r="C58" s="17" t="s">
        <v>57</v>
      </c>
      <c r="D58" s="48"/>
      <c r="E58" s="48"/>
      <c r="F58" s="19">
        <f>F56+F57</f>
        <v>1251.5232271400002</v>
      </c>
      <c r="G58" s="56">
        <f>G56+G57</f>
        <v>979.54222042000004</v>
      </c>
    </row>
    <row r="59" spans="1:7" x14ac:dyDescent="0.25">
      <c r="C59" s="11"/>
      <c r="D59" s="48"/>
      <c r="E59" s="48"/>
      <c r="G59" s="51"/>
    </row>
    <row r="60" spans="1:7" x14ac:dyDescent="0.25">
      <c r="A60" s="2" t="s">
        <v>58</v>
      </c>
      <c r="B60" s="3" t="s">
        <v>32</v>
      </c>
      <c r="C60" s="17" t="s">
        <v>50</v>
      </c>
      <c r="D60" s="48"/>
      <c r="E60" s="48"/>
      <c r="F60" s="57">
        <f>F58/F54</f>
        <v>13.773902197886592</v>
      </c>
      <c r="G60" s="58">
        <f>G58/G54</f>
        <v>9.8866677557822804</v>
      </c>
    </row>
    <row r="61" spans="1:7" x14ac:dyDescent="0.25">
      <c r="D61" s="39"/>
      <c r="E61" s="57"/>
      <c r="F61" s="57"/>
      <c r="G61" s="59"/>
    </row>
    <row r="62" spans="1:7" x14ac:dyDescent="0.25">
      <c r="D62" s="39"/>
      <c r="E62" s="57"/>
      <c r="F62" s="57"/>
    </row>
    <row r="63" spans="1:7" x14ac:dyDescent="0.25">
      <c r="D63" s="39"/>
    </row>
    <row r="64" spans="1:7" x14ac:dyDescent="0.25">
      <c r="C64" s="94" t="s">
        <v>59</v>
      </c>
      <c r="D64" s="17"/>
      <c r="E64" s="39"/>
      <c r="F64" s="21" t="str">
        <f>$F$10</f>
        <v>FY 2021</v>
      </c>
      <c r="G64" s="10" t="str">
        <f>+$G$5</f>
        <v>FY 2022</v>
      </c>
    </row>
    <row r="65" spans="1:9" x14ac:dyDescent="0.25">
      <c r="B65" s="3" t="s">
        <v>6</v>
      </c>
      <c r="C65" s="42" t="s">
        <v>15</v>
      </c>
      <c r="D65" s="11"/>
      <c r="E65" s="39"/>
      <c r="F65" s="24">
        <v>6362.6023897700006</v>
      </c>
      <c r="G65" s="25">
        <v>5721.9063642399997</v>
      </c>
    </row>
    <row r="66" spans="1:9" x14ac:dyDescent="0.25">
      <c r="B66" s="3" t="s">
        <v>8</v>
      </c>
      <c r="C66" s="42" t="s">
        <v>60</v>
      </c>
      <c r="D66" s="11"/>
      <c r="E66" s="39"/>
      <c r="F66" s="15">
        <v>1995.838671598</v>
      </c>
      <c r="G66" s="16">
        <v>2983.9576728800002</v>
      </c>
    </row>
    <row r="67" spans="1:9" x14ac:dyDescent="0.25">
      <c r="A67" s="2" t="s">
        <v>10</v>
      </c>
      <c r="B67" s="3" t="s">
        <v>11</v>
      </c>
      <c r="C67" s="60" t="s">
        <v>61</v>
      </c>
      <c r="D67" s="17"/>
      <c r="E67" s="39"/>
      <c r="F67" s="46">
        <f>F65+F66</f>
        <v>8358.4410613680011</v>
      </c>
      <c r="G67" s="47">
        <f>G65+G66</f>
        <v>8705.8640371199999</v>
      </c>
    </row>
    <row r="68" spans="1:9" x14ac:dyDescent="0.25">
      <c r="C68" s="42"/>
      <c r="D68" s="11"/>
      <c r="E68" s="39"/>
      <c r="F68" s="24"/>
      <c r="G68" s="25"/>
    </row>
    <row r="69" spans="1:9" x14ac:dyDescent="0.25">
      <c r="B69" s="3" t="s">
        <v>14</v>
      </c>
      <c r="C69" s="60" t="s">
        <v>62</v>
      </c>
      <c r="D69" s="17"/>
      <c r="E69" s="39"/>
      <c r="F69" s="46">
        <v>8292.7554190900282</v>
      </c>
      <c r="G69" s="47">
        <v>6265.4553089899991</v>
      </c>
      <c r="H69" s="61"/>
    </row>
    <row r="70" spans="1:9" x14ac:dyDescent="0.25">
      <c r="C70" s="42"/>
      <c r="D70" s="11"/>
      <c r="E70" s="39"/>
      <c r="F70" s="62"/>
      <c r="G70" s="63"/>
    </row>
    <row r="71" spans="1:9" x14ac:dyDescent="0.25">
      <c r="A71" s="2" t="s">
        <v>63</v>
      </c>
      <c r="B71" s="3" t="s">
        <v>17</v>
      </c>
      <c r="C71" s="60" t="s">
        <v>64</v>
      </c>
      <c r="D71" s="17"/>
      <c r="E71" s="39"/>
      <c r="F71" s="27">
        <f>F69/F67</f>
        <v>0.99214140031667308</v>
      </c>
      <c r="G71" s="28">
        <f>G69/G67</f>
        <v>0.71968219148328028</v>
      </c>
      <c r="I71" s="29"/>
    </row>
    <row r="72" spans="1:9" x14ac:dyDescent="0.25">
      <c r="A72" s="2" t="s">
        <v>65</v>
      </c>
      <c r="B72" s="3" t="s">
        <v>20</v>
      </c>
      <c r="C72" s="60" t="s">
        <v>66</v>
      </c>
      <c r="D72" s="17"/>
      <c r="E72" s="39"/>
      <c r="F72" s="64">
        <f>F69-F67</f>
        <v>-65.685642277972875</v>
      </c>
      <c r="G72" s="65">
        <f>G69-G67</f>
        <v>-2440.4087281300008</v>
      </c>
      <c r="I72" s="12"/>
    </row>
    <row r="73" spans="1:9" x14ac:dyDescent="0.25">
      <c r="D73" s="17"/>
      <c r="E73" s="66"/>
      <c r="F73" s="64"/>
      <c r="G73" s="67"/>
    </row>
    <row r="74" spans="1:9" x14ac:dyDescent="0.25">
      <c r="D74" s="17"/>
      <c r="E74" s="66"/>
      <c r="F74" s="64"/>
      <c r="G74" s="67"/>
    </row>
    <row r="75" spans="1:9" x14ac:dyDescent="0.25">
      <c r="D75" s="17"/>
      <c r="E75" s="66"/>
      <c r="F75" s="64"/>
      <c r="G75" s="67"/>
    </row>
    <row r="76" spans="1:9" x14ac:dyDescent="0.25">
      <c r="C76" s="94" t="s">
        <v>67</v>
      </c>
      <c r="D76" s="17"/>
      <c r="E76" s="66"/>
      <c r="F76" s="21" t="str">
        <f>$F$10</f>
        <v>FY 2021</v>
      </c>
      <c r="G76" s="10" t="str">
        <f>+$G$5</f>
        <v>FY 2022</v>
      </c>
    </row>
    <row r="77" spans="1:9" x14ac:dyDescent="0.25">
      <c r="B77" s="3" t="s">
        <v>6</v>
      </c>
      <c r="C77" s="52" t="s">
        <v>68</v>
      </c>
      <c r="D77" s="11"/>
      <c r="E77" s="66"/>
      <c r="F77" s="68">
        <v>8189</v>
      </c>
      <c r="G77" s="69">
        <v>7346</v>
      </c>
    </row>
    <row r="78" spans="1:9" x14ac:dyDescent="0.25">
      <c r="B78" s="3" t="s">
        <v>8</v>
      </c>
      <c r="C78" s="52" t="s">
        <v>69</v>
      </c>
      <c r="D78" s="11"/>
      <c r="E78" s="66"/>
      <c r="F78" s="68">
        <v>4185</v>
      </c>
      <c r="G78" s="69">
        <v>3307</v>
      </c>
    </row>
    <row r="79" spans="1:9" x14ac:dyDescent="0.25">
      <c r="A79" s="2" t="s">
        <v>70</v>
      </c>
      <c r="B79" s="3" t="s">
        <v>11</v>
      </c>
      <c r="C79" s="17" t="s">
        <v>71</v>
      </c>
      <c r="D79" s="11"/>
      <c r="E79" s="70"/>
      <c r="F79" s="71">
        <f>F77/F78</f>
        <v>1.9567502986857825</v>
      </c>
      <c r="G79" s="72">
        <f>G77/G78</f>
        <v>2.2213486543695193</v>
      </c>
      <c r="I79" s="73"/>
    </row>
    <row r="80" spans="1:9" x14ac:dyDescent="0.25">
      <c r="D80" s="66"/>
      <c r="E80" s="64"/>
      <c r="F80" s="64"/>
      <c r="G80" s="59"/>
    </row>
    <row r="81" spans="1:7" x14ac:dyDescent="0.25">
      <c r="D81" s="66"/>
      <c r="E81" s="64"/>
      <c r="F81" s="64"/>
      <c r="G81" s="59"/>
    </row>
    <row r="82" spans="1:7" x14ac:dyDescent="0.25">
      <c r="D82" s="66"/>
      <c r="E82" s="64"/>
      <c r="F82" s="64"/>
      <c r="G82" s="59"/>
    </row>
    <row r="83" spans="1:7" x14ac:dyDescent="0.25">
      <c r="C83" s="94" t="s">
        <v>72</v>
      </c>
      <c r="D83" s="66"/>
      <c r="E83" s="21" t="str">
        <f>+$E$5</f>
        <v>FY 2021</v>
      </c>
      <c r="G83" s="10" t="str">
        <f>+$G$5</f>
        <v>FY 2022</v>
      </c>
    </row>
    <row r="84" spans="1:7" x14ac:dyDescent="0.25">
      <c r="B84" s="3" t="s">
        <v>6</v>
      </c>
      <c r="C84" s="17" t="s">
        <v>73</v>
      </c>
      <c r="D84" s="66"/>
      <c r="E84" s="64">
        <v>2810.5343023699998</v>
      </c>
      <c r="G84" s="65">
        <v>3038.8433188999998</v>
      </c>
    </row>
    <row r="85" spans="1:7" x14ac:dyDescent="0.25">
      <c r="C85" s="11"/>
      <c r="D85" s="74"/>
      <c r="E85" s="68"/>
      <c r="G85" s="69"/>
    </row>
    <row r="86" spans="1:7" x14ac:dyDescent="0.25">
      <c r="B86" s="3" t="s">
        <v>8</v>
      </c>
      <c r="C86" s="52" t="s">
        <v>74</v>
      </c>
      <c r="D86" s="74"/>
      <c r="E86" s="68">
        <v>-1892.6807205200002</v>
      </c>
      <c r="G86" s="69">
        <v>-2140.4380919599998</v>
      </c>
    </row>
    <row r="87" spans="1:7" x14ac:dyDescent="0.25">
      <c r="C87" s="52"/>
      <c r="D87" s="74"/>
      <c r="E87" s="68"/>
      <c r="G87" s="69"/>
    </row>
    <row r="88" spans="1:7" x14ac:dyDescent="0.25">
      <c r="B88" s="3" t="s">
        <v>11</v>
      </c>
      <c r="C88" s="52" t="s">
        <v>75</v>
      </c>
      <c r="E88" s="68">
        <v>-6.3358380700000003</v>
      </c>
      <c r="G88" s="69">
        <v>-10.923517479999999</v>
      </c>
    </row>
    <row r="89" spans="1:7" x14ac:dyDescent="0.25">
      <c r="B89" s="3" t="s">
        <v>14</v>
      </c>
      <c r="C89" s="52" t="s">
        <v>76</v>
      </c>
      <c r="E89" s="68">
        <v>73.857056670000006</v>
      </c>
      <c r="G89" s="69">
        <v>72.44873552</v>
      </c>
    </row>
    <row r="90" spans="1:7" x14ac:dyDescent="0.25">
      <c r="B90" s="3" t="s">
        <v>17</v>
      </c>
      <c r="C90" s="52" t="s">
        <v>77</v>
      </c>
      <c r="E90" s="75">
        <v>0</v>
      </c>
      <c r="G90" s="76">
        <v>90.509538000000006</v>
      </c>
    </row>
    <row r="91" spans="1:7" x14ac:dyDescent="0.25">
      <c r="A91" s="2" t="s">
        <v>78</v>
      </c>
      <c r="B91" s="3" t="s">
        <v>20</v>
      </c>
      <c r="C91" s="52" t="s">
        <v>79</v>
      </c>
      <c r="E91" s="68">
        <f>E88+E89+E90</f>
        <v>67.521218600000012</v>
      </c>
      <c r="G91" s="69">
        <f>G88+G89+G90</f>
        <v>152.03475603999999</v>
      </c>
    </row>
    <row r="92" spans="1:7" x14ac:dyDescent="0.25">
      <c r="C92" s="11"/>
      <c r="E92" s="68"/>
      <c r="G92" s="69"/>
    </row>
    <row r="93" spans="1:7" x14ac:dyDescent="0.25">
      <c r="A93" s="2" t="s">
        <v>80</v>
      </c>
      <c r="B93" s="3" t="s">
        <v>29</v>
      </c>
      <c r="C93" s="17" t="s">
        <v>81</v>
      </c>
      <c r="D93" s="39"/>
      <c r="E93" s="64">
        <f>E86+E91</f>
        <v>-1825.1595019200001</v>
      </c>
      <c r="G93" s="65">
        <f>G86+G91</f>
        <v>-1988.4033359199998</v>
      </c>
    </row>
    <row r="94" spans="1:7" x14ac:dyDescent="0.25">
      <c r="E94" s="68"/>
      <c r="G94" s="69"/>
    </row>
    <row r="95" spans="1:7" x14ac:dyDescent="0.25">
      <c r="B95" s="3" t="s">
        <v>32</v>
      </c>
      <c r="C95" s="52" t="s">
        <v>82</v>
      </c>
      <c r="E95" s="68">
        <v>23.239365820000003</v>
      </c>
      <c r="G95" s="69">
        <v>23.775585410000001</v>
      </c>
    </row>
    <row r="96" spans="1:7" x14ac:dyDescent="0.25">
      <c r="B96" s="3" t="s">
        <v>35</v>
      </c>
      <c r="C96" s="52" t="s">
        <v>83</v>
      </c>
      <c r="E96" s="75">
        <v>-551.40545335000002</v>
      </c>
      <c r="G96" s="76">
        <v>-584.22545663000005</v>
      </c>
    </row>
    <row r="97" spans="1:8" x14ac:dyDescent="0.25">
      <c r="A97" s="2" t="s">
        <v>84</v>
      </c>
      <c r="B97" s="3" t="s">
        <v>48</v>
      </c>
      <c r="C97" s="17" t="s">
        <v>85</v>
      </c>
      <c r="D97" s="39"/>
      <c r="E97" s="64">
        <f>E95+E96</f>
        <v>-528.16608753000003</v>
      </c>
      <c r="G97" s="65">
        <f>G95+G96</f>
        <v>-560.44987122000009</v>
      </c>
    </row>
    <row r="98" spans="1:8" x14ac:dyDescent="0.25">
      <c r="E98" s="68"/>
      <c r="G98" s="69"/>
    </row>
    <row r="99" spans="1:8" x14ac:dyDescent="0.25">
      <c r="B99" s="3" t="s">
        <v>86</v>
      </c>
      <c r="C99" s="52" t="s">
        <v>87</v>
      </c>
      <c r="E99" s="68">
        <v>-231.42781507000001</v>
      </c>
      <c r="G99" s="69">
        <v>-245.60236852</v>
      </c>
    </row>
    <row r="100" spans="1:8" x14ac:dyDescent="0.25">
      <c r="B100" s="3" t="s">
        <v>88</v>
      </c>
      <c r="C100" s="52" t="s">
        <v>89</v>
      </c>
      <c r="E100" s="75">
        <v>5.9499481300000001</v>
      </c>
      <c r="G100" s="76">
        <v>7.8370988300000004</v>
      </c>
    </row>
    <row r="101" spans="1:8" x14ac:dyDescent="0.25">
      <c r="A101" s="2" t="s">
        <v>90</v>
      </c>
      <c r="B101" s="3" t="s">
        <v>91</v>
      </c>
      <c r="C101" s="77" t="s">
        <v>92</v>
      </c>
      <c r="D101" s="39"/>
      <c r="E101" s="64">
        <f>E99+E100</f>
        <v>-225.47786694000001</v>
      </c>
      <c r="G101" s="65">
        <f>G99+G100</f>
        <v>-237.76526969</v>
      </c>
    </row>
    <row r="102" spans="1:8" x14ac:dyDescent="0.25">
      <c r="C102" s="52"/>
      <c r="E102" s="68"/>
      <c r="G102" s="69"/>
    </row>
    <row r="103" spans="1:8" x14ac:dyDescent="0.25">
      <c r="A103" s="2" t="s">
        <v>93</v>
      </c>
      <c r="B103" s="3" t="s">
        <v>94</v>
      </c>
      <c r="C103" s="52" t="s">
        <v>95</v>
      </c>
      <c r="E103" s="40">
        <f>-E93/E84</f>
        <v>0.64939947553065747</v>
      </c>
      <c r="G103" s="78">
        <f>-G93/G84</f>
        <v>0.65432900852544185</v>
      </c>
    </row>
    <row r="104" spans="1:8" x14ac:dyDescent="0.25">
      <c r="A104" s="2" t="s">
        <v>96</v>
      </c>
      <c r="B104" s="3" t="s">
        <v>97</v>
      </c>
      <c r="C104" s="52" t="s">
        <v>98</v>
      </c>
      <c r="E104" s="40">
        <f>-E97/E84</f>
        <v>0.18792372933666771</v>
      </c>
      <c r="G104" s="78">
        <f>-G97/G84</f>
        <v>0.18442868302366824</v>
      </c>
    </row>
    <row r="105" spans="1:8" x14ac:dyDescent="0.25">
      <c r="A105" s="2" t="s">
        <v>99</v>
      </c>
      <c r="B105" s="3" t="s">
        <v>100</v>
      </c>
      <c r="C105" s="52" t="s">
        <v>101</v>
      </c>
      <c r="E105" s="40">
        <f>-E101/E84</f>
        <v>8.0225979362665831E-2</v>
      </c>
      <c r="G105" s="78">
        <f>-G101/G84</f>
        <v>7.8242029857619064E-2</v>
      </c>
    </row>
    <row r="106" spans="1:8" x14ac:dyDescent="0.25">
      <c r="A106" s="2" t="s">
        <v>102</v>
      </c>
      <c r="B106" s="3" t="s">
        <v>103</v>
      </c>
      <c r="C106" s="77" t="s">
        <v>104</v>
      </c>
      <c r="D106" s="39"/>
      <c r="E106" s="79">
        <f>E103+E104+E105</f>
        <v>0.91754918422999099</v>
      </c>
      <c r="G106" s="28">
        <f>G103+G104+G105</f>
        <v>0.91699972140672914</v>
      </c>
      <c r="H106" s="80"/>
    </row>
    <row r="107" spans="1:8" x14ac:dyDescent="0.25">
      <c r="E107" s="40"/>
      <c r="G107" s="41"/>
    </row>
    <row r="110" spans="1:8" x14ac:dyDescent="0.25">
      <c r="C110" s="94" t="s">
        <v>105</v>
      </c>
      <c r="E110" s="21" t="str">
        <f>+$E$5</f>
        <v>FY 2021</v>
      </c>
      <c r="G110" s="10" t="str">
        <f>+$G$5</f>
        <v>FY 2022</v>
      </c>
    </row>
    <row r="111" spans="1:8" x14ac:dyDescent="0.25">
      <c r="B111" s="3" t="s">
        <v>6</v>
      </c>
      <c r="C111" s="11" t="s">
        <v>23</v>
      </c>
      <c r="E111" s="32">
        <v>756.85479059249997</v>
      </c>
      <c r="G111" s="69">
        <v>770.94799695116012</v>
      </c>
    </row>
    <row r="112" spans="1:8" x14ac:dyDescent="0.25">
      <c r="B112" s="3" t="s">
        <v>8</v>
      </c>
      <c r="C112" s="11" t="s">
        <v>24</v>
      </c>
      <c r="E112" s="15">
        <v>-36.09375</v>
      </c>
      <c r="G112" s="76">
        <v>-35.708750000000002</v>
      </c>
    </row>
    <row r="113" spans="1:7" x14ac:dyDescent="0.25">
      <c r="A113" s="81" t="s">
        <v>106</v>
      </c>
      <c r="B113" s="1" t="s">
        <v>11</v>
      </c>
      <c r="C113" s="17" t="s">
        <v>25</v>
      </c>
      <c r="E113" s="19">
        <f>SUM(E111:E112)</f>
        <v>720.76104059249997</v>
      </c>
      <c r="G113" s="65">
        <f>SUM(G111:G112)</f>
        <v>735.23924695116011</v>
      </c>
    </row>
    <row r="114" spans="1:7" x14ac:dyDescent="0.25">
      <c r="A114" s="3"/>
      <c r="B114" s="1"/>
      <c r="C114" s="17"/>
      <c r="G114" s="69"/>
    </row>
    <row r="115" spans="1:7" x14ac:dyDescent="0.25">
      <c r="B115" s="1" t="s">
        <v>14</v>
      </c>
      <c r="C115" s="52" t="s">
        <v>107</v>
      </c>
      <c r="E115" s="32">
        <v>136260471.50136983</v>
      </c>
      <c r="G115" s="69">
        <v>137004579.71506852</v>
      </c>
    </row>
    <row r="116" spans="1:7" x14ac:dyDescent="0.25">
      <c r="A116" s="2" t="s">
        <v>108</v>
      </c>
      <c r="B116" s="3" t="s">
        <v>17</v>
      </c>
      <c r="C116" s="77" t="s">
        <v>109</v>
      </c>
      <c r="D116" s="39"/>
      <c r="E116" s="82">
        <f>E113*1000000/E115</f>
        <v>5.2895827575736378</v>
      </c>
      <c r="G116" s="83">
        <f>G113*1000000/G115</f>
        <v>5.3665304362836155</v>
      </c>
    </row>
    <row r="120" spans="1:7" x14ac:dyDescent="0.25">
      <c r="C120" s="94" t="s">
        <v>110</v>
      </c>
      <c r="E120" s="21" t="str">
        <f>+$E$5</f>
        <v>FY 2021</v>
      </c>
      <c r="G120" s="10" t="str">
        <f>+$G$5</f>
        <v>FY 2022</v>
      </c>
    </row>
    <row r="121" spans="1:7" x14ac:dyDescent="0.25">
      <c r="B121" s="3" t="s">
        <v>6</v>
      </c>
      <c r="C121" s="11" t="s">
        <v>111</v>
      </c>
      <c r="E121" s="32">
        <v>328.57165487999998</v>
      </c>
      <c r="G121" s="69">
        <v>385.81001692000001</v>
      </c>
    </row>
    <row r="122" spans="1:7" x14ac:dyDescent="0.25">
      <c r="B122" s="3" t="s">
        <v>8</v>
      </c>
      <c r="C122" s="52" t="s">
        <v>112</v>
      </c>
      <c r="E122" s="15">
        <v>135793392</v>
      </c>
      <c r="G122" s="76">
        <v>147924284</v>
      </c>
    </row>
    <row r="123" spans="1:7" x14ac:dyDescent="0.25">
      <c r="A123" s="81"/>
      <c r="B123" s="1" t="s">
        <v>11</v>
      </c>
      <c r="C123" s="17" t="s">
        <v>135</v>
      </c>
      <c r="E123" s="82">
        <v>2.4196439166936781</v>
      </c>
      <c r="G123" s="84">
        <v>2.7</v>
      </c>
    </row>
    <row r="124" spans="1:7" x14ac:dyDescent="0.25">
      <c r="C124" s="85" t="s">
        <v>136</v>
      </c>
    </row>
    <row r="128" spans="1:7" x14ac:dyDescent="0.25">
      <c r="C128" s="94" t="s">
        <v>113</v>
      </c>
      <c r="E128" s="21" t="str">
        <f>+$E$5</f>
        <v>FY 2021</v>
      </c>
      <c r="G128" s="10" t="str">
        <f>+$G$5</f>
        <v>FY 2022</v>
      </c>
    </row>
    <row r="129" spans="1:7" x14ac:dyDescent="0.25">
      <c r="B129" s="3" t="s">
        <v>6</v>
      </c>
      <c r="C129" s="11" t="s">
        <v>114</v>
      </c>
      <c r="E129" s="32">
        <v>893.53686848000007</v>
      </c>
      <c r="G129" s="69">
        <v>684.66387012999996</v>
      </c>
    </row>
    <row r="130" spans="1:7" x14ac:dyDescent="0.25">
      <c r="B130" s="3" t="s">
        <v>8</v>
      </c>
      <c r="C130" s="52" t="s">
        <v>107</v>
      </c>
      <c r="E130" s="15">
        <v>136260471.50136983</v>
      </c>
      <c r="G130" s="76">
        <v>137004579.71506852</v>
      </c>
    </row>
    <row r="131" spans="1:7" x14ac:dyDescent="0.25">
      <c r="A131" s="81" t="s">
        <v>70</v>
      </c>
      <c r="B131" s="1" t="s">
        <v>11</v>
      </c>
      <c r="C131" s="17" t="s">
        <v>115</v>
      </c>
      <c r="E131" s="82">
        <f>E129*1000000/E130</f>
        <v>6.5575647774785315</v>
      </c>
      <c r="G131" s="84">
        <f>G129*1000000/G130</f>
        <v>4.9973794420150828</v>
      </c>
    </row>
    <row r="135" spans="1:7" ht="14.25" customHeight="1" x14ac:dyDescent="0.25">
      <c r="C135" s="94" t="s">
        <v>116</v>
      </c>
      <c r="E135" s="21" t="str">
        <f>+$E$5</f>
        <v>FY 2021</v>
      </c>
      <c r="G135" s="10" t="str">
        <f>+$G$5</f>
        <v>FY 2022</v>
      </c>
    </row>
    <row r="136" spans="1:7" x14ac:dyDescent="0.25">
      <c r="B136" s="3" t="s">
        <v>6</v>
      </c>
      <c r="C136" s="11" t="s">
        <v>117</v>
      </c>
      <c r="E136" s="68">
        <v>2892.2061138600002</v>
      </c>
      <c r="G136" s="69">
        <v>3155.5474972299999</v>
      </c>
    </row>
    <row r="137" spans="1:7" x14ac:dyDescent="0.25">
      <c r="B137" s="3" t="s">
        <v>8</v>
      </c>
      <c r="C137" s="52" t="s">
        <v>118</v>
      </c>
      <c r="E137" s="75">
        <v>0</v>
      </c>
      <c r="G137" s="76">
        <v>0</v>
      </c>
    </row>
    <row r="138" spans="1:7" ht="15.75" x14ac:dyDescent="0.25">
      <c r="A138" s="81" t="s">
        <v>119</v>
      </c>
      <c r="B138" s="1" t="s">
        <v>11</v>
      </c>
      <c r="C138" s="17" t="s">
        <v>120</v>
      </c>
      <c r="E138" s="27">
        <v>5.1969515285883228E-2</v>
      </c>
      <c r="G138" s="28">
        <v>9.1052080316135875E-2</v>
      </c>
    </row>
    <row r="139" spans="1:7" x14ac:dyDescent="0.25">
      <c r="C139" s="85" t="s">
        <v>121</v>
      </c>
    </row>
    <row r="140" spans="1:7" x14ac:dyDescent="0.25">
      <c r="C140" s="85"/>
    </row>
    <row r="141" spans="1:7" x14ac:dyDescent="0.25">
      <c r="C141" s="85"/>
    </row>
    <row r="143" spans="1:7" ht="14.25" customHeight="1" x14ac:dyDescent="0.25">
      <c r="C143" s="94" t="s">
        <v>122</v>
      </c>
      <c r="D143" s="21" t="str">
        <f>$D$10</f>
        <v>FY 2020</v>
      </c>
      <c r="F143" s="21" t="str">
        <f>$F$10</f>
        <v>FY 2021</v>
      </c>
      <c r="G143" s="10" t="str">
        <f>+$G$5</f>
        <v>FY 2022</v>
      </c>
    </row>
    <row r="144" spans="1:7" x14ac:dyDescent="0.25">
      <c r="A144" s="86"/>
      <c r="B144" s="3" t="s">
        <v>6</v>
      </c>
      <c r="C144" s="87" t="s">
        <v>123</v>
      </c>
      <c r="D144" s="24">
        <v>37504.73199031</v>
      </c>
      <c r="F144" s="24">
        <v>33620.826154039998</v>
      </c>
      <c r="G144" s="25">
        <v>25184.322050030001</v>
      </c>
    </row>
    <row r="145" spans="1:7" x14ac:dyDescent="0.25">
      <c r="A145" s="86"/>
      <c r="B145" s="3" t="s">
        <v>8</v>
      </c>
      <c r="C145" s="87" t="s">
        <v>124</v>
      </c>
      <c r="D145" s="15">
        <v>13137.074785779998</v>
      </c>
      <c r="F145" s="15">
        <v>14560.375737229999</v>
      </c>
      <c r="G145" s="16">
        <v>13006.569161809999</v>
      </c>
    </row>
    <row r="146" spans="1:7" s="39" customFormat="1" x14ac:dyDescent="0.25">
      <c r="A146" s="2" t="s">
        <v>106</v>
      </c>
      <c r="B146" s="3" t="s">
        <v>11</v>
      </c>
      <c r="C146" s="60" t="s">
        <v>125</v>
      </c>
      <c r="D146" s="46">
        <f>D144+D145</f>
        <v>50641.806776090001</v>
      </c>
      <c r="F146" s="46">
        <f t="shared" ref="F146:G146" si="0">F144+F145</f>
        <v>48181.20189127</v>
      </c>
      <c r="G146" s="47">
        <f t="shared" si="0"/>
        <v>38190.891211840004</v>
      </c>
    </row>
    <row r="147" spans="1:7" x14ac:dyDescent="0.25">
      <c r="A147" s="86"/>
      <c r="B147" s="3" t="s">
        <v>14</v>
      </c>
      <c r="C147" s="88" t="s">
        <v>126</v>
      </c>
      <c r="D147" s="24">
        <v>9671.7954851699997</v>
      </c>
      <c r="F147" s="24">
        <v>6339.4542997600001</v>
      </c>
      <c r="G147" s="25">
        <v>-1047.4119972799999</v>
      </c>
    </row>
    <row r="148" spans="1:7" x14ac:dyDescent="0.25">
      <c r="A148" s="86"/>
      <c r="B148" s="3" t="s">
        <v>17</v>
      </c>
      <c r="C148" s="88" t="s">
        <v>127</v>
      </c>
      <c r="D148" s="24">
        <v>2240.5734621900001</v>
      </c>
      <c r="F148" s="24">
        <v>2201.92359652</v>
      </c>
      <c r="G148" s="25">
        <v>1554.6285367</v>
      </c>
    </row>
    <row r="149" spans="1:7" x14ac:dyDescent="0.25">
      <c r="A149" s="86"/>
      <c r="B149" s="3" t="s">
        <v>20</v>
      </c>
      <c r="C149" s="89" t="s">
        <v>128</v>
      </c>
      <c r="D149" s="15">
        <v>702.10416155094811</v>
      </c>
      <c r="F149" s="15">
        <v>686.04295913094813</v>
      </c>
      <c r="G149" s="16">
        <v>642.39544645000001</v>
      </c>
    </row>
    <row r="150" spans="1:7" x14ac:dyDescent="0.25">
      <c r="A150" s="2" t="s">
        <v>129</v>
      </c>
      <c r="B150" s="3" t="s">
        <v>29</v>
      </c>
      <c r="C150" s="17" t="s">
        <v>130</v>
      </c>
      <c r="D150" s="46">
        <f>D146-(D147+D148+D149)</f>
        <v>38027.333667179053</v>
      </c>
      <c r="F150" s="46">
        <f t="shared" ref="F150:G150" si="1">F146-(F147+F148+F149)</f>
        <v>38953.78103585905</v>
      </c>
      <c r="G150" s="47">
        <f t="shared" si="1"/>
        <v>37041.279225970007</v>
      </c>
    </row>
    <row r="151" spans="1:7" x14ac:dyDescent="0.25">
      <c r="A151" s="90" t="s">
        <v>31</v>
      </c>
      <c r="B151" s="3" t="s">
        <v>32</v>
      </c>
      <c r="C151" s="17" t="s">
        <v>131</v>
      </c>
      <c r="D151" s="5"/>
      <c r="F151" s="46">
        <f>AVERAGE(D150,F150)</f>
        <v>38490.557351519048</v>
      </c>
      <c r="G151" s="47">
        <f>AVERAGE(F150,G150)</f>
        <v>37997.530130914529</v>
      </c>
    </row>
    <row r="152" spans="1:7" x14ac:dyDescent="0.25">
      <c r="C152" s="11"/>
      <c r="D152" s="5"/>
      <c r="F152" s="24"/>
      <c r="G152" s="25"/>
    </row>
    <row r="153" spans="1:7" x14ac:dyDescent="0.25">
      <c r="A153" s="86"/>
      <c r="B153" s="3" t="s">
        <v>35</v>
      </c>
      <c r="C153" s="11" t="s">
        <v>132</v>
      </c>
      <c r="D153" s="5"/>
      <c r="F153" s="24">
        <v>-173.4792382</v>
      </c>
      <c r="G153" s="25">
        <v>-181.74809310000001</v>
      </c>
    </row>
    <row r="154" spans="1:7" x14ac:dyDescent="0.25">
      <c r="C154" s="91"/>
      <c r="D154" s="5"/>
      <c r="F154" s="24"/>
      <c r="G154" s="25"/>
    </row>
    <row r="155" spans="1:7" s="39" customFormat="1" x14ac:dyDescent="0.25">
      <c r="A155" s="2" t="s">
        <v>133</v>
      </c>
      <c r="B155" s="3" t="s">
        <v>48</v>
      </c>
      <c r="C155" s="92" t="s">
        <v>134</v>
      </c>
      <c r="D155" s="57"/>
      <c r="F155" s="46">
        <f>-F153/F151*10000</f>
        <v>45.070596566239011</v>
      </c>
      <c r="G155" s="47">
        <f>-G153/G151*10000</f>
        <v>47.831554438884702</v>
      </c>
    </row>
  </sheetData>
  <pageMargins left="0.25" right="0.25" top="0.75" bottom="0.75" header="0.3" footer="0.3"/>
  <pageSetup paperSize="256" scale="69" fitToHeight="0" orientation="portrait" r:id="rId1"/>
  <ignoredErrors>
    <ignoredError sqref="E2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74F064D97E484E9B0861EFDA82657B" ma:contentTypeVersion="11" ma:contentTypeDescription="Een nieuw document maken." ma:contentTypeScope="" ma:versionID="59e36ba1e727849e2c70bf22f2fe5fb0">
  <xsd:schema xmlns:xsd="http://www.w3.org/2001/XMLSchema" xmlns:xs="http://www.w3.org/2001/XMLSchema" xmlns:p="http://schemas.microsoft.com/office/2006/metadata/properties" xmlns:ns2="e08edb36-42ec-4d7b-b33e-38f73d74cd73" xmlns:ns3="349ccbba-12d6-49db-bdd9-68cdcd1a3368" targetNamespace="http://schemas.microsoft.com/office/2006/metadata/properties" ma:root="true" ma:fieldsID="8217f665fabefbad683e7353c5da580f" ns2:_="" ns3:_="">
    <xsd:import namespace="e08edb36-42ec-4d7b-b33e-38f73d74cd73"/>
    <xsd:import namespace="349ccbba-12d6-49db-bdd9-68cdcd1a33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db36-42ec-4d7b-b33e-38f73d74c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664b9308-55c8-4015-8ac6-a51aaf5c9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ccbba-12d6-49db-bdd9-68cdcd1a336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d124f65-b685-452e-97f6-60855a4edae7}" ma:internalName="TaxCatchAll" ma:showField="CatchAllData" ma:web="349ccbba-12d6-49db-bdd9-68cdcd1a33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8edb36-42ec-4d7b-b33e-38f73d74cd73">
      <Terms xmlns="http://schemas.microsoft.com/office/infopath/2007/PartnerControls"/>
    </lcf76f155ced4ddcb4097134ff3c332f>
    <TaxCatchAll xmlns="349ccbba-12d6-49db-bdd9-68cdcd1a3368" xsi:nil="true"/>
  </documentManagement>
</p:properties>
</file>

<file path=customXml/itemProps1.xml><?xml version="1.0" encoding="utf-8"?>
<ds:datastoreItem xmlns:ds="http://schemas.openxmlformats.org/officeDocument/2006/customXml" ds:itemID="{C2237B97-69C8-4A22-8FBB-0D8B371302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0A95B-0FED-4807-A2D7-079141553F00}"/>
</file>

<file path=customXml/itemProps3.xml><?xml version="1.0" encoding="utf-8"?>
<ds:datastoreItem xmlns:ds="http://schemas.openxmlformats.org/officeDocument/2006/customXml" ds:itemID="{CCF6DCDF-03CE-46F4-A602-E8B4D30B30E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8edb36-42ec-4d7b-b33e-38f73d74cd73"/>
    <ds:schemaRef ds:uri="http://purl.org/dc/terms/"/>
    <ds:schemaRef ds:uri="349ccbba-12d6-49db-bdd9-68cdcd1a336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FY 2022</vt:lpstr>
      <vt:lpstr>'FY 2022'!Afdrukbereik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Warmerdam Y.E.L. (Yvo)</dc:creator>
  <cp:keywords/>
  <dc:description/>
  <cp:lastModifiedBy>Bruintjes J.W. (Jan Willem)</cp:lastModifiedBy>
  <cp:revision/>
  <dcterms:created xsi:type="dcterms:W3CDTF">2023-02-07T09:13:05Z</dcterms:created>
  <dcterms:modified xsi:type="dcterms:W3CDTF">2023-02-13T13:05:34Z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0x0101003B74F064D97E484E9B0861EFDA82657B</vt:lpwstr>
  </property>
  <property fmtid="{D5CDD505-2E9C-101B-9397-08002B2CF9AE}" pid="3" name="MediaServiceImageTags">
    <vt:lpwstr/>
  </property>
</Properties>
</file>