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rnl.sharepoint.com/sites/CC_Cijferpublicatieswerkgroep/Shared Documents/2025/HY/7. Documenten voor cijfercheck/"/>
    </mc:Choice>
  </mc:AlternateContent>
  <xr:revisionPtr revIDLastSave="5" documentId="13_ncr:1_{C1443C85-7294-4F03-A0C8-9F61F8D7EC3C}" xr6:coauthVersionLast="47" xr6:coauthVersionMax="47" xr10:uidLastSave="{2C7F8851-80EA-4D61-87C4-162B7BD97C0B}"/>
  <bookViews>
    <workbookView xWindow="-120" yWindow="-120" windowWidth="29040" windowHeight="15720" xr2:uid="{00000000-000D-0000-FFFF-FFFF00000000}"/>
  </bookViews>
  <sheets>
    <sheet name="HY 2025" sheetId="1" r:id="rId1"/>
  </sheets>
  <definedNames>
    <definedName name="_Order1" hidden="1">0</definedName>
    <definedName name="_v3" hidden="1">{"BRIEF",#N/A,FALSE,"BRIEF";"OFFBAL",#N/A,FALSE,"OFFBAL"}</definedName>
    <definedName name="anscount" hidden="1">1</definedName>
    <definedName name="TekstcontroleSchermExcel" hidden="1">{"BRIEF",#N/A,FALSE,"BRIEF";"OFFBAL",#N/A,FALSE,"OFFBAL"}</definedName>
    <definedName name="wrn.TEST." hidden="1">{"BRIEF",#N/A,FALSE,"BRIEF";"OFFBAL",#N/A,FALSE,"OFFBAL"}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7" i="1" l="1"/>
  <c r="F84" i="1"/>
  <c r="F167" i="1" l="1"/>
  <c r="F35" i="1" l="1"/>
  <c r="G35" i="1" l="1"/>
  <c r="G40" i="1" s="1"/>
  <c r="G12" i="1"/>
  <c r="F25" i="1"/>
  <c r="F170" i="1" l="1"/>
  <c r="F173" i="1"/>
  <c r="F164" i="1"/>
  <c r="F157" i="1"/>
  <c r="F161" i="1"/>
  <c r="F150" i="1" l="1"/>
  <c r="F154" i="1"/>
  <c r="F133" i="1"/>
  <c r="F130" i="1"/>
  <c r="F114" i="1"/>
  <c r="F117" i="1" s="1"/>
  <c r="F110" i="1"/>
  <c r="F107" i="1"/>
  <c r="F80" i="1"/>
  <c r="F92" i="1"/>
  <c r="F88" i="1"/>
  <c r="F77" i="1"/>
  <c r="F74" i="1"/>
  <c r="F62" i="1"/>
  <c r="F53" i="1"/>
  <c r="F49" i="1"/>
  <c r="F31" i="1"/>
  <c r="F20" i="1"/>
  <c r="F94" i="1" l="1"/>
  <c r="F101" i="1" s="1"/>
  <c r="F66" i="1"/>
  <c r="F71" i="1" s="1"/>
  <c r="F40" i="1"/>
  <c r="F137" i="1"/>
  <c r="F144" i="1" s="1"/>
  <c r="F145" i="1"/>
  <c r="F124" i="1"/>
  <c r="F126" i="1"/>
  <c r="F44" i="1"/>
  <c r="F125" i="1"/>
  <c r="F146" i="1"/>
  <c r="F57" i="1"/>
  <c r="F59" i="1" s="1"/>
  <c r="F147" i="1" l="1"/>
  <c r="F127" i="1"/>
  <c r="F102" i="1"/>
  <c r="F70" i="1"/>
  <c r="F46" i="1"/>
  <c r="F103" i="1"/>
  <c r="G84" i="1"/>
  <c r="F104" i="1" l="1"/>
  <c r="E10" i="1"/>
  <c r="G161" i="1" l="1"/>
  <c r="G157" i="1"/>
  <c r="G92" i="1" l="1"/>
  <c r="G137" i="1" l="1"/>
  <c r="G130" i="1"/>
  <c r="G107" i="1"/>
  <c r="G133" i="1" l="1"/>
  <c r="G145" i="1" s="1"/>
  <c r="G114" i="1"/>
  <c r="G117" i="1" s="1"/>
  <c r="G110" i="1"/>
  <c r="G125" i="1" s="1"/>
  <c r="G144" i="1" l="1"/>
  <c r="G124" i="1"/>
  <c r="G146" i="1"/>
  <c r="G126" i="1"/>
  <c r="G147" i="1" l="1"/>
  <c r="G127" i="1"/>
  <c r="E17" i="1" l="1"/>
  <c r="E8" i="1" l="1"/>
  <c r="G173" i="1" l="1"/>
  <c r="G88" i="1" l="1"/>
  <c r="G94" i="1" s="1"/>
  <c r="G102" i="1"/>
  <c r="E12" i="1" l="1"/>
  <c r="E14" i="1" s="1"/>
  <c r="G44" i="1" l="1"/>
  <c r="G164" i="1"/>
  <c r="G170" i="1" l="1"/>
  <c r="G150" i="1"/>
  <c r="G80" i="1"/>
  <c r="G74" i="1"/>
  <c r="G62" i="1"/>
  <c r="G49" i="1"/>
  <c r="G31" i="1"/>
  <c r="D20" i="1" l="1"/>
  <c r="G10" i="1" l="1"/>
  <c r="E20" i="1" l="1"/>
  <c r="G17" i="1" l="1"/>
  <c r="G20" i="1" s="1"/>
  <c r="G77" i="1" l="1"/>
  <c r="G53" i="1" l="1"/>
  <c r="G25" i="1" l="1"/>
  <c r="G26" i="1" s="1"/>
  <c r="E25" i="1" l="1"/>
  <c r="G46" i="1" l="1"/>
  <c r="G8" i="1" l="1"/>
  <c r="G14" i="1" s="1"/>
  <c r="D25" i="1" l="1"/>
  <c r="E26" i="1" l="1"/>
  <c r="G103" i="1" l="1"/>
  <c r="G101" i="1" l="1"/>
  <c r="G104" i="1" s="1"/>
  <c r="G66" i="1" l="1"/>
  <c r="G71" i="1" l="1"/>
  <c r="G70" i="1"/>
  <c r="E28" i="1" l="1"/>
  <c r="G57" i="1" l="1"/>
  <c r="G59" i="1" s="1"/>
  <c r="G154" i="1" l="1"/>
  <c r="G28" i="1" l="1"/>
</calcChain>
</file>

<file path=xl/sharedStrings.xml><?xml version="1.0" encoding="utf-8"?>
<sst xmlns="http://schemas.openxmlformats.org/spreadsheetml/2006/main" count="271" uniqueCount="142">
  <si>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</si>
  <si>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</si>
  <si>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</si>
  <si>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</si>
  <si>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</si>
  <si>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</si>
  <si>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</si>
  <si>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</si>
  <si>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</si>
  <si>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</si>
  <si>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</si>
  <si>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</si>
  <si>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</si>
  <si>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Interest coverage ratio</t>
  </si>
  <si>
    <t>Double leverage</t>
  </si>
  <si>
    <t>Double leverage (%)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</si>
  <si>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</si>
  <si>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</si>
  <si>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</si>
  <si>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</si>
  <si>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</si>
  <si>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</si>
  <si>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</si>
  <si>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</si>
  <si>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Total equity attributable to shareholders</t>
  </si>
  <si>
    <t>Average total equity attributable to shareholders</t>
  </si>
  <si>
    <t>Average total equity attributable to shareholders - adjusted</t>
  </si>
  <si>
    <t>Financial leverage</t>
  </si>
  <si>
    <t>Total debt</t>
  </si>
  <si>
    <t>Financial leverage (%)</t>
  </si>
  <si>
    <t>Hybrid capital (T1, T2)</t>
  </si>
  <si>
    <t>Total interest expenses</t>
  </si>
  <si>
    <t>Total invested capital</t>
  </si>
  <si>
    <t>Eligible own funds</t>
  </si>
  <si>
    <t>Subordinated loans</t>
  </si>
  <si>
    <t>Hybrid capital</t>
  </si>
  <si>
    <t>e + f =</t>
  </si>
  <si>
    <t>g / d =</t>
  </si>
  <si>
    <t>a.s.r.</t>
  </si>
  <si>
    <t>Net insurance claims and benefits (after corrections)</t>
  </si>
  <si>
    <t>o</t>
  </si>
  <si>
    <t>p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</si>
  <si>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</si>
  <si>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</si>
  <si>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</si>
  <si>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</si>
  <si>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Double leverage (€ m)</t>
  </si>
  <si>
    <t>Number of shares outstanding (weighted average)</t>
  </si>
  <si>
    <t>Net result excl. costs for hybrid capital</t>
  </si>
  <si>
    <t>Costs for hybrid capital</t>
  </si>
  <si>
    <t>Total equity attributable to shareholders (excl, unrealised gains / losses and non-core operations)</t>
  </si>
  <si>
    <t>(in € millions, unless stated otherwise)</t>
  </si>
  <si>
    <t>Return on equity (%)</t>
  </si>
  <si>
    <t>Operating return on equity (%)</t>
  </si>
  <si>
    <t>Solvency II ratio (after dividend) (%)</t>
  </si>
  <si>
    <t>Claims ratio (%)</t>
  </si>
  <si>
    <t>Commission ratio (%)</t>
  </si>
  <si>
    <t>Expense ratio (%)</t>
  </si>
  <si>
    <t>q</t>
  </si>
  <si>
    <t>Operating return on equity</t>
  </si>
  <si>
    <t>Total equity and CSM</t>
  </si>
  <si>
    <t>Operational result before tax and interest expenses</t>
  </si>
  <si>
    <t>Interest coverage ratio (operational result)</t>
  </si>
  <si>
    <t xml:space="preserve">Insurance Contract Revenue </t>
  </si>
  <si>
    <t>Insurance contract revenue ceded to reinsurers</t>
  </si>
  <si>
    <t>Net insurance contract revenue</t>
  </si>
  <si>
    <t>Incurred claims and benefits</t>
  </si>
  <si>
    <t>Insurance claims and benefits recovered from reinsurers</t>
  </si>
  <si>
    <t>d + e =</t>
  </si>
  <si>
    <t>Correction: incidental 'NEA Inflation in LIC'</t>
  </si>
  <si>
    <t>- of which: Commissions</t>
  </si>
  <si>
    <t>- of which: other insurance service operating expenses</t>
  </si>
  <si>
    <t>Correction: incidental 'changes future services loss component'</t>
  </si>
  <si>
    <t>-h / c =</t>
  </si>
  <si>
    <t>Total available capital (incl. CSM)</t>
  </si>
  <si>
    <t>e / d =</t>
  </si>
  <si>
    <t>e - d =</t>
  </si>
  <si>
    <t>Combined ratio Disability</t>
  </si>
  <si>
    <t>Total corrections on claims and benefits</t>
  </si>
  <si>
    <t>Combined ratio P&amp;C</t>
  </si>
  <si>
    <t>Net Incurred claims and benefits</t>
  </si>
  <si>
    <t>Insurance service operating expenses</t>
  </si>
  <si>
    <t>g - h =</t>
  </si>
  <si>
    <t>-f / c =</t>
  </si>
  <si>
    <t>-i / c =</t>
  </si>
  <si>
    <t>j + k + l =</t>
  </si>
  <si>
    <t>Combined ratio Disability (%)</t>
  </si>
  <si>
    <t>Combined ratio P&amp;C (%)</t>
  </si>
  <si>
    <t>Operating result per share (gross)</t>
  </si>
  <si>
    <t>-k / c =</t>
  </si>
  <si>
    <t>Contractual Service Margin - net of tax</t>
  </si>
  <si>
    <t>Combined ratio Health</t>
  </si>
  <si>
    <t>Combined ratio Health (%)</t>
  </si>
  <si>
    <t>f + g =</t>
  </si>
  <si>
    <t>FY 2023</t>
  </si>
  <si>
    <t>-/- Unrealised gains / losses for recyclable items (as part of equity)</t>
  </si>
  <si>
    <t>-j / c =</t>
  </si>
  <si>
    <t>Net Insurance claims and benefits</t>
  </si>
  <si>
    <t>Net Insurance claims and benefits (before corrections)</t>
  </si>
  <si>
    <t>i - j =</t>
  </si>
  <si>
    <t>l + m + n =</t>
  </si>
  <si>
    <t>Number of shares outstanding (as per end of period)</t>
  </si>
  <si>
    <t>-/- Equity of non-core (Real Estate Development)</t>
  </si>
  <si>
    <t>Senior loans</t>
  </si>
  <si>
    <t>Solvency II ratio (including financial institutions)</t>
  </si>
  <si>
    <t>OCC per share</t>
  </si>
  <si>
    <t>OCC per share (€)</t>
  </si>
  <si>
    <t>Other equity instruments and subordinated liabilities (hybrid)</t>
  </si>
  <si>
    <t>FY 2024</t>
  </si>
  <si>
    <t>-/- Equity of discontinued operations (Knab)</t>
  </si>
  <si>
    <t>b + c + d + e =</t>
  </si>
  <si>
    <t>average f =</t>
  </si>
  <si>
    <t>a / g =</t>
  </si>
  <si>
    <t>d + e + f + g + h =</t>
  </si>
  <si>
    <t>j + k =</t>
  </si>
  <si>
    <t>i / (i + l) =</t>
  </si>
  <si>
    <t>Total dividend per share</t>
  </si>
  <si>
    <t>Total dividend</t>
  </si>
  <si>
    <t>Correction: impact of hedging for pre-recognition interest rate movements</t>
  </si>
  <si>
    <t>r</t>
  </si>
  <si>
    <t xml:space="preserve">h + i = </t>
  </si>
  <si>
    <t>g + j =</t>
  </si>
  <si>
    <t>l - m =</t>
  </si>
  <si>
    <t>-k / d =</t>
  </si>
  <si>
    <t>-m / d =</t>
  </si>
  <si>
    <t>-n / d =</t>
  </si>
  <si>
    <t>o + p + q =</t>
  </si>
  <si>
    <t>HY 2024</t>
  </si>
  <si>
    <t>HY 2025</t>
  </si>
  <si>
    <t>HALF YEAR 2025 AND 2024</t>
  </si>
  <si>
    <t>Net result (annualised) attributable to holders of equity instruments</t>
  </si>
  <si>
    <r>
      <t>Operating net result (attributable to shareholders; annualised)</t>
    </r>
    <r>
      <rPr>
        <b/>
        <vertAlign val="superscript"/>
        <sz val="10"/>
        <color theme="1"/>
        <rFont val="Arial"/>
        <family val="2"/>
      </rPr>
      <t xml:space="preserve"> 1</t>
    </r>
  </si>
  <si>
    <t>4,625% Hybrid 2017</t>
  </si>
  <si>
    <t>6,625% Hybrid 2024</t>
  </si>
  <si>
    <t>6,500% Hybrid 2025</t>
  </si>
  <si>
    <t>5,125% Subordinated T2 2015</t>
  </si>
  <si>
    <t>3,375% Subordinated T2 2019</t>
  </si>
  <si>
    <t>7,000% Subordinated T2 2022</t>
  </si>
  <si>
    <t>Operational result before taks</t>
  </si>
  <si>
    <t>Operating result, attributable to shareholders</t>
  </si>
  <si>
    <t>OCC</t>
  </si>
  <si>
    <t>Dividend per share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</si>
</sst>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  <numFmt numFmtId="169" formatCode="_ * #,##0.000_ ;_ * \-#,##0.000_ ;_ * &quot;-&quot;??_ ;_ @_ "/>
    <numFmt numFmtId="170" formatCode="0.0000%"/>
    <numFmt numFmtId="171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EF4E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horizontal="right" wrapText="1"/>
    </xf>
    <xf numFmtId="0" fontId="1" fillId="0" borderId="0" applyNumberFormat="0" applyFont="0" applyFill="0" applyBorder="0" applyProtection="0">
      <alignment horizontal="left" wrapText="1" indent="1"/>
    </xf>
  </cellStyleXfs>
  <cellXfs count="98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0" fontId="4" fillId="0" borderId="0" xfId="0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horizontal="right" vertical="top"/>
    </xf>
    <xf numFmtId="166" fontId="5" fillId="0" borderId="0" xfId="2" applyNumberFormat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166" fontId="7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Alignment="1">
      <alignment vertical="top"/>
    </xf>
    <xf numFmtId="164" fontId="9" fillId="0" borderId="0" xfId="1" applyNumberFormat="1" applyFont="1" applyFill="1" applyAlignment="1">
      <alignment vertical="top"/>
    </xf>
    <xf numFmtId="168" fontId="6" fillId="0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Alignment="1">
      <alignment horizontal="right" vertical="top"/>
    </xf>
    <xf numFmtId="165" fontId="2" fillId="3" borderId="1" xfId="1" applyNumberFormat="1" applyFont="1" applyFill="1" applyBorder="1" applyAlignment="1">
      <alignment horizontal="right" vertical="top"/>
    </xf>
    <xf numFmtId="165" fontId="6" fillId="3" borderId="0" xfId="1" applyNumberFormat="1" applyFont="1" applyFill="1" applyAlignment="1">
      <alignment horizontal="right" vertical="top"/>
    </xf>
    <xf numFmtId="168" fontId="6" fillId="3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Border="1" applyAlignment="1">
      <alignment horizontal="right" vertical="top"/>
    </xf>
    <xf numFmtId="164" fontId="2" fillId="3" borderId="0" xfId="1" applyNumberFormat="1" applyFont="1" applyFill="1" applyAlignment="1">
      <alignment horizontal="right" vertical="top"/>
    </xf>
    <xf numFmtId="166" fontId="6" fillId="3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6" fontId="2" fillId="0" borderId="0" xfId="2" applyNumberFormat="1" applyFont="1" applyFill="1" applyAlignment="1">
      <alignment horizontal="right" vertical="top"/>
    </xf>
    <xf numFmtId="165" fontId="2" fillId="3" borderId="2" xfId="1" applyNumberFormat="1" applyFont="1" applyFill="1" applyBorder="1" applyAlignment="1">
      <alignment horizontal="right" vertical="top"/>
    </xf>
    <xf numFmtId="165" fontId="6" fillId="3" borderId="0" xfId="1" applyNumberFormat="1" applyFont="1" applyFill="1" applyBorder="1" applyAlignment="1">
      <alignment horizontal="right" vertical="top"/>
    </xf>
    <xf numFmtId="166" fontId="6" fillId="3" borderId="0" xfId="2" applyNumberFormat="1" applyFont="1" applyFill="1" applyBorder="1" applyAlignment="1">
      <alignment vertical="top"/>
    </xf>
    <xf numFmtId="164" fontId="2" fillId="0" borderId="0" xfId="1" applyNumberFormat="1" applyFont="1" applyFill="1" applyAlignment="1">
      <alignment horizontal="right" vertical="top"/>
    </xf>
    <xf numFmtId="164" fontId="2" fillId="3" borderId="0" xfId="1" applyNumberFormat="1" applyFont="1" applyFill="1" applyAlignment="1">
      <alignment vertical="top"/>
    </xf>
    <xf numFmtId="165" fontId="2" fillId="3" borderId="0" xfId="1" applyNumberFormat="1" applyFont="1" applyFill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5" fontId="6" fillId="3" borderId="0" xfId="1" applyNumberFormat="1" applyFont="1" applyFill="1" applyAlignment="1">
      <alignment vertical="top"/>
    </xf>
    <xf numFmtId="164" fontId="6" fillId="3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vertical="top"/>
    </xf>
    <xf numFmtId="0" fontId="2" fillId="3" borderId="0" xfId="0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5" fontId="2" fillId="3" borderId="0" xfId="0" applyNumberFormat="1" applyFont="1" applyFill="1" applyAlignment="1">
      <alignment horizontal="right" vertical="top"/>
    </xf>
    <xf numFmtId="9" fontId="6" fillId="3" borderId="0" xfId="2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6" fontId="2" fillId="3" borderId="0" xfId="2" applyNumberFormat="1" applyFont="1" applyFill="1" applyBorder="1" applyAlignment="1">
      <alignment horizontal="right" vertical="top"/>
    </xf>
    <xf numFmtId="43" fontId="6" fillId="3" borderId="0" xfId="0" applyNumberFormat="1" applyFont="1" applyFill="1" applyAlignment="1">
      <alignment horizontal="right"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horizontal="right" vertical="top"/>
    </xf>
    <xf numFmtId="165" fontId="2" fillId="3" borderId="3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vertical="top"/>
    </xf>
    <xf numFmtId="168" fontId="5" fillId="0" borderId="1" xfId="1" applyNumberFormat="1" applyFont="1" applyFill="1" applyBorder="1" applyAlignment="1">
      <alignment horizontal="right" vertical="top" wrapText="1"/>
    </xf>
    <xf numFmtId="10" fontId="4" fillId="0" borderId="0" xfId="2" applyNumberFormat="1" applyFont="1" applyFill="1" applyAlignment="1">
      <alignment vertical="top"/>
    </xf>
    <xf numFmtId="164" fontId="12" fillId="0" borderId="0" xfId="1" applyNumberFormat="1" applyFont="1" applyFill="1" applyAlignment="1">
      <alignment vertical="top"/>
    </xf>
    <xf numFmtId="9" fontId="4" fillId="0" borderId="0" xfId="2" applyFont="1" applyFill="1" applyAlignment="1">
      <alignment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quotePrefix="1" applyFont="1" applyAlignment="1">
      <alignment horizontal="left" vertical="top" indent="1"/>
    </xf>
    <xf numFmtId="164" fontId="11" fillId="4" borderId="0" xfId="1" quotePrefix="1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top"/>
    </xf>
    <xf numFmtId="164" fontId="8" fillId="4" borderId="0" xfId="1" quotePrefix="1" applyNumberFormat="1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right" vertical="top"/>
    </xf>
    <xf numFmtId="164" fontId="2" fillId="4" borderId="0" xfId="1" applyNumberFormat="1" applyFont="1" applyFill="1" applyAlignment="1">
      <alignment horizontal="right" vertical="top"/>
    </xf>
    <xf numFmtId="0" fontId="5" fillId="4" borderId="0" xfId="0" applyFont="1" applyFill="1" applyAlignment="1">
      <alignment vertical="top"/>
    </xf>
    <xf numFmtId="169" fontId="5" fillId="0" borderId="0" xfId="1" applyNumberFormat="1" applyFont="1" applyFill="1" applyAlignment="1">
      <alignment horizontal="right" vertical="top"/>
    </xf>
    <xf numFmtId="0" fontId="5" fillId="0" borderId="0" xfId="0" applyFont="1" applyAlignment="1">
      <alignment horizontal="left" vertical="top"/>
    </xf>
    <xf numFmtId="164" fontId="5" fillId="0" borderId="0" xfId="1" quotePrefix="1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quotePrefix="1" applyFont="1" applyAlignment="1">
      <alignment horizontal="left" vertical="top" indent="1"/>
    </xf>
    <xf numFmtId="164" fontId="12" fillId="4" borderId="0" xfId="1" applyNumberFormat="1" applyFont="1" applyFill="1" applyAlignment="1">
      <alignment vertical="top"/>
    </xf>
    <xf numFmtId="9" fontId="5" fillId="0" borderId="0" xfId="2" applyFont="1" applyFill="1" applyBorder="1" applyAlignment="1">
      <alignment horizontal="right" vertical="top"/>
    </xf>
    <xf numFmtId="0" fontId="4" fillId="0" borderId="0" xfId="0" quotePrefix="1" applyFont="1" applyAlignment="1">
      <alignment vertical="top"/>
    </xf>
    <xf numFmtId="0" fontId="4" fillId="0" borderId="4" xfId="0" quotePrefix="1" applyFont="1" applyBorder="1" applyAlignment="1">
      <alignment vertical="top"/>
    </xf>
    <xf numFmtId="170" fontId="2" fillId="0" borderId="0" xfId="2" applyNumberFormat="1" applyFont="1" applyFill="1" applyAlignment="1">
      <alignment horizontal="right" vertical="top"/>
    </xf>
    <xf numFmtId="171" fontId="4" fillId="0" borderId="0" xfId="2" applyNumberFormat="1" applyFont="1" applyFill="1" applyAlignment="1">
      <alignment horizontal="right" vertical="top"/>
    </xf>
    <xf numFmtId="43" fontId="6" fillId="3" borderId="0" xfId="1" applyFont="1" applyFill="1" applyBorder="1" applyAlignment="1">
      <alignment horizontal="right" vertical="top"/>
    </xf>
    <xf numFmtId="10" fontId="5" fillId="0" borderId="0" xfId="2" applyNumberFormat="1" applyFont="1" applyFill="1" applyBorder="1" applyAlignment="1">
      <alignment vertical="top"/>
    </xf>
  </cellXfs>
  <cellStyles count="11">
    <cellStyle name="Align_indent_1" xfId="10" xr:uid="{DF2212CF-BB92-41E7-843C-CAAFF8D59C86}"/>
    <cellStyle name="Fnt_default_11_bold" xfId="9" xr:uid="{0E315AC2-FA4A-46B0-8A7A-AEEC21B7079C}"/>
    <cellStyle name="Hyperlink 2" xfId="7" xr:uid="{00000000-0005-0000-0000-000001000000}"/>
    <cellStyle name="Komma" xfId="1" builtinId="3"/>
    <cellStyle name="Komma 11" xfId="8" xr:uid="{00000000-0005-0000-0000-000003000000}"/>
    <cellStyle name="Procent" xfId="2" builtinId="5"/>
    <cellStyle name="Standaard" xfId="0" builtinId="0"/>
    <cellStyle name="Standaard 14" xfId="4" xr:uid="{00000000-0005-0000-0000-000007000000}"/>
    <cellStyle name="Standaard 2 2 2 3" xfId="6" xr:uid="{00000000-0005-0000-0000-000008000000}"/>
    <cellStyle name="Standaard 2 2 3" xfId="3" xr:uid="{00000000-0005-0000-0000-000009000000}"/>
    <cellStyle name="Standaard 3 6" xfId="5" xr:uid="{00000000-0005-0000-0000-00000A000000}"/>
  </cellStyles>
  <dxfs count="0"/>
  <tableStyles count="0" defaultTableStyle="TableStyleMedium2" defaultPivotStyle="PivotStyleLight16"/>
  <colors>
    <mruColors>
      <color rgb="FFEEF4E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78"/>
  <sheetViews>
    <sheetView showGridLines="0" tabSelected="1" topLeftCell="A26" zoomScaleNormal="100" workbookViewId="0">
      <selection activeCell="J40" sqref="J40"/>
    </sheetView>
  </sheetViews>
  <sheetFormatPr defaultColWidth="9.140625" defaultRowHeight="12.75" x14ac:dyDescent="0.25"/>
  <cols>
    <col min="1" max="1" width="17.5703125" style="8" customWidth="1"/>
    <col min="2" max="2" width="3.140625" style="2" bestFit="1" customWidth="1"/>
    <col min="3" max="3" width="72.85546875" style="1" bestFit="1" customWidth="1"/>
    <col min="4" max="4" width="12.42578125" style="1" customWidth="1"/>
    <col min="5" max="5" width="14" style="14" bestFit="1" customWidth="1"/>
    <col min="6" max="6" width="14" style="14" customWidth="1"/>
    <col min="7" max="7" width="14" style="51" bestFit="1" customWidth="1"/>
    <col min="8" max="16384" width="9.140625" style="1"/>
  </cols>
  <sheetData>
    <row r="1" spans="1:7" ht="18" x14ac:dyDescent="0.25">
      <c r="A1" s="79" t="s">
        <v>38</v>
      </c>
      <c r="B1" s="80"/>
      <c r="C1" s="81" t="s">
        <v>129</v>
      </c>
      <c r="D1" s="90"/>
      <c r="E1" s="82"/>
      <c r="F1" s="82"/>
      <c r="G1" s="83"/>
    </row>
    <row r="3" spans="1:7" x14ac:dyDescent="0.25">
      <c r="C3" s="74" t="s">
        <v>51</v>
      </c>
    </row>
    <row r="5" spans="1:7" x14ac:dyDescent="0.25">
      <c r="A5" s="1"/>
      <c r="C5" s="84" t="s">
        <v>23</v>
      </c>
      <c r="D5" s="3"/>
      <c r="E5" s="70" t="s">
        <v>127</v>
      </c>
      <c r="F5" s="70"/>
      <c r="G5" s="38" t="s">
        <v>128</v>
      </c>
    </row>
    <row r="6" spans="1:7" x14ac:dyDescent="0.25">
      <c r="B6" s="2" t="s">
        <v>0</v>
      </c>
      <c r="C6" s="4" t="s">
        <v>130</v>
      </c>
      <c r="D6" s="5"/>
      <c r="E6" s="35">
        <v>-140.98780113999999</v>
      </c>
      <c r="F6" s="13"/>
      <c r="G6" s="39">
        <v>259.48292822000002</v>
      </c>
    </row>
    <row r="7" spans="1:7" x14ac:dyDescent="0.25">
      <c r="B7" s="2" t="s">
        <v>1</v>
      </c>
      <c r="C7" s="4" t="s">
        <v>49</v>
      </c>
      <c r="D7" s="5"/>
      <c r="E7" s="7">
        <v>-58.851374310770495</v>
      </c>
      <c r="F7" s="7"/>
      <c r="G7" s="40">
        <v>-83.407534246575338</v>
      </c>
    </row>
    <row r="8" spans="1:7" x14ac:dyDescent="0.25">
      <c r="A8" s="8" t="s">
        <v>2</v>
      </c>
      <c r="B8" s="2" t="s">
        <v>3</v>
      </c>
      <c r="C8" s="9" t="s">
        <v>48</v>
      </c>
      <c r="D8" s="10"/>
      <c r="E8" s="11">
        <f>E6+E7</f>
        <v>-199.83917545077048</v>
      </c>
      <c r="F8" s="11"/>
      <c r="G8" s="41">
        <f>G6+G7</f>
        <v>176.0753939734247</v>
      </c>
    </row>
    <row r="9" spans="1:7" x14ac:dyDescent="0.25">
      <c r="D9" s="10"/>
      <c r="E9" s="11"/>
      <c r="F9" s="11"/>
      <c r="G9" s="41"/>
    </row>
    <row r="10" spans="1:7" x14ac:dyDescent="0.25">
      <c r="D10" s="26" t="s">
        <v>94</v>
      </c>
      <c r="E10" s="70" t="str">
        <f>+E5</f>
        <v>HY 2024</v>
      </c>
      <c r="F10" s="26" t="s">
        <v>108</v>
      </c>
      <c r="G10" s="42" t="str">
        <f>G5</f>
        <v>HY 2025</v>
      </c>
    </row>
    <row r="11" spans="1:7" x14ac:dyDescent="0.25">
      <c r="B11" s="2" t="s">
        <v>4</v>
      </c>
      <c r="C11" s="4" t="s">
        <v>24</v>
      </c>
      <c r="D11" s="12">
        <v>8338.5852208300003</v>
      </c>
      <c r="E11" s="13">
        <v>8114.5569359700003</v>
      </c>
      <c r="F11" s="13">
        <v>8779.0472103800003</v>
      </c>
      <c r="G11" s="43">
        <v>8355.26234793</v>
      </c>
    </row>
    <row r="12" spans="1:7" x14ac:dyDescent="0.25">
      <c r="A12" s="8" t="s">
        <v>5</v>
      </c>
      <c r="B12" s="2" t="s">
        <v>6</v>
      </c>
      <c r="C12" s="9" t="s">
        <v>25</v>
      </c>
      <c r="D12" s="11"/>
      <c r="E12" s="11">
        <f>AVERAGE(D11,E11)</f>
        <v>8226.5710784000003</v>
      </c>
      <c r="F12" s="11"/>
      <c r="G12" s="41">
        <f>AVERAGE(F11,G11)</f>
        <v>8567.1547791550001</v>
      </c>
    </row>
    <row r="13" spans="1:7" x14ac:dyDescent="0.25">
      <c r="C13" s="4"/>
      <c r="D13" s="14"/>
      <c r="G13" s="44"/>
    </row>
    <row r="14" spans="1:7" x14ac:dyDescent="0.25">
      <c r="A14" s="8" t="s">
        <v>7</v>
      </c>
      <c r="B14" s="2" t="s">
        <v>8</v>
      </c>
      <c r="C14" s="9" t="s">
        <v>52</v>
      </c>
      <c r="D14" s="15"/>
      <c r="E14" s="15">
        <f>+E8/E12</f>
        <v>-2.4291916224425007E-2</v>
      </c>
      <c r="F14" s="15"/>
      <c r="G14" s="45">
        <f>+G8/G12</f>
        <v>2.0552376899018912E-2</v>
      </c>
    </row>
    <row r="15" spans="1:7" x14ac:dyDescent="0.25">
      <c r="E15" s="15"/>
      <c r="F15" s="15"/>
      <c r="G15" s="46"/>
    </row>
    <row r="16" spans="1:7" x14ac:dyDescent="0.25">
      <c r="E16" s="6"/>
      <c r="F16" s="6"/>
      <c r="G16" s="6"/>
    </row>
    <row r="17" spans="1:9" x14ac:dyDescent="0.25">
      <c r="C17" s="84" t="s">
        <v>59</v>
      </c>
      <c r="D17" s="3"/>
      <c r="E17" s="70" t="str">
        <f>+E5</f>
        <v>HY 2024</v>
      </c>
      <c r="F17" s="70"/>
      <c r="G17" s="38" t="str">
        <f>+G5</f>
        <v>HY 2025</v>
      </c>
    </row>
    <row r="18" spans="1:9" s="20" customFormat="1" ht="14.25" x14ac:dyDescent="0.25">
      <c r="A18" s="87"/>
      <c r="B18" s="3" t="s">
        <v>0</v>
      </c>
      <c r="C18" s="9" t="s">
        <v>131</v>
      </c>
      <c r="D18" s="10"/>
      <c r="E18" s="11">
        <v>1016.5551324372725</v>
      </c>
      <c r="F18" s="11"/>
      <c r="G18" s="41">
        <v>1233.2765970694877</v>
      </c>
      <c r="I18" s="1"/>
    </row>
    <row r="19" spans="1:9" x14ac:dyDescent="0.25">
      <c r="C19" s="4"/>
      <c r="D19" s="5"/>
      <c r="E19" s="11"/>
      <c r="F19" s="11"/>
      <c r="G19" s="41"/>
    </row>
    <row r="20" spans="1:9" x14ac:dyDescent="0.25">
      <c r="C20" s="4"/>
      <c r="D20" s="26" t="str">
        <f>D10</f>
        <v>FY 2023</v>
      </c>
      <c r="E20" s="70" t="str">
        <f>E10</f>
        <v>HY 2024</v>
      </c>
      <c r="F20" s="70" t="str">
        <f>F10</f>
        <v>FY 2024</v>
      </c>
      <c r="G20" s="42" t="str">
        <f>+G17</f>
        <v>HY 2025</v>
      </c>
    </row>
    <row r="21" spans="1:9" x14ac:dyDescent="0.25">
      <c r="B21" s="2" t="s">
        <v>1</v>
      </c>
      <c r="C21" s="4" t="s">
        <v>24</v>
      </c>
      <c r="D21" s="12">
        <v>8338.5852208300003</v>
      </c>
      <c r="E21" s="6">
        <v>8114.5569359700003</v>
      </c>
      <c r="F21" s="6">
        <v>8779.0472103800003</v>
      </c>
      <c r="G21" s="39">
        <v>8355.26234793</v>
      </c>
    </row>
    <row r="22" spans="1:9" x14ac:dyDescent="0.25">
      <c r="B22" s="2" t="s">
        <v>3</v>
      </c>
      <c r="C22" s="92" t="s">
        <v>95</v>
      </c>
      <c r="D22" s="12">
        <v>-55.308743049999997</v>
      </c>
      <c r="E22" s="6">
        <v>-44.527268960000001</v>
      </c>
      <c r="F22" s="6">
        <v>15.49865224</v>
      </c>
      <c r="G22" s="39">
        <v>15.69305224</v>
      </c>
    </row>
    <row r="23" spans="1:9" x14ac:dyDescent="0.25">
      <c r="B23" s="2" t="s">
        <v>4</v>
      </c>
      <c r="C23" s="92" t="s">
        <v>109</v>
      </c>
      <c r="D23" s="12">
        <v>-742.64727800000003</v>
      </c>
      <c r="E23" s="6">
        <v>-569.62595065999994</v>
      </c>
      <c r="F23" s="6">
        <v>0</v>
      </c>
      <c r="G23" s="39">
        <v>0</v>
      </c>
    </row>
    <row r="24" spans="1:9" ht="13.5" thickBot="1" x14ac:dyDescent="0.3">
      <c r="B24" s="2" t="s">
        <v>6</v>
      </c>
      <c r="C24" s="93" t="s">
        <v>102</v>
      </c>
      <c r="D24" s="66">
        <v>-36.045544</v>
      </c>
      <c r="E24" s="67">
        <v>-35.511699669999999</v>
      </c>
      <c r="F24" s="67">
        <v>-25.608882999999999</v>
      </c>
      <c r="G24" s="68">
        <v>-28.549211850000002</v>
      </c>
    </row>
    <row r="25" spans="1:9" s="20" customFormat="1" ht="30.75" customHeight="1" x14ac:dyDescent="0.25">
      <c r="A25" s="8" t="s">
        <v>110</v>
      </c>
      <c r="B25" s="2" t="s">
        <v>8</v>
      </c>
      <c r="C25" s="75" t="s">
        <v>50</v>
      </c>
      <c r="D25" s="69">
        <f>D21+D22+D23+D24</f>
        <v>7504.5836557800003</v>
      </c>
      <c r="E25" s="69">
        <f t="shared" ref="E25:G25" si="0">E21+E22+E23+E24</f>
        <v>7464.8920166800008</v>
      </c>
      <c r="F25" s="69">
        <f t="shared" si="0"/>
        <v>8768.936979619999</v>
      </c>
      <c r="G25" s="41">
        <f t="shared" si="0"/>
        <v>8342.4061883199993</v>
      </c>
      <c r="I25" s="1"/>
    </row>
    <row r="26" spans="1:9" x14ac:dyDescent="0.25">
      <c r="A26" s="8" t="s">
        <v>111</v>
      </c>
      <c r="B26" s="2" t="s">
        <v>10</v>
      </c>
      <c r="C26" s="9" t="s">
        <v>26</v>
      </c>
      <c r="D26" s="11"/>
      <c r="E26" s="11">
        <f>(D25+E25)/2</f>
        <v>7484.7378362300005</v>
      </c>
      <c r="F26" s="11"/>
      <c r="G26" s="41">
        <f>(F25+G25)/2</f>
        <v>8555.6715839699991</v>
      </c>
    </row>
    <row r="27" spans="1:9" x14ac:dyDescent="0.25">
      <c r="G27" s="44"/>
    </row>
    <row r="28" spans="1:9" x14ac:dyDescent="0.25">
      <c r="A28" s="8" t="s">
        <v>112</v>
      </c>
      <c r="B28" s="2" t="s">
        <v>11</v>
      </c>
      <c r="C28" s="9" t="s">
        <v>53</v>
      </c>
      <c r="D28" s="9"/>
      <c r="E28" s="15">
        <f>+E18/E26</f>
        <v>0.13581706596543971</v>
      </c>
      <c r="F28" s="15"/>
      <c r="G28" s="45">
        <f>+G18/G26</f>
        <v>0.14414725775357815</v>
      </c>
    </row>
    <row r="29" spans="1:9" x14ac:dyDescent="0.25">
      <c r="E29" s="1"/>
      <c r="F29" s="1"/>
      <c r="G29" s="46"/>
    </row>
    <row r="30" spans="1:9" x14ac:dyDescent="0.25">
      <c r="E30" s="16"/>
      <c r="F30" s="16"/>
      <c r="G30" s="47"/>
    </row>
    <row r="31" spans="1:9" x14ac:dyDescent="0.25">
      <c r="C31" s="84" t="s">
        <v>27</v>
      </c>
      <c r="E31" s="16"/>
      <c r="F31" s="70" t="str">
        <f>$F$10</f>
        <v>FY 2024</v>
      </c>
      <c r="G31" s="38" t="str">
        <f>+$G$5</f>
        <v>HY 2025</v>
      </c>
    </row>
    <row r="32" spans="1:9" x14ac:dyDescent="0.25">
      <c r="B32" s="2" t="s">
        <v>0</v>
      </c>
      <c r="C32" s="4" t="s">
        <v>132</v>
      </c>
      <c r="D32" s="36"/>
      <c r="E32" s="16"/>
      <c r="F32" s="13">
        <v>506.81</v>
      </c>
      <c r="G32" s="43">
        <v>506.81</v>
      </c>
    </row>
    <row r="33" spans="1:7" x14ac:dyDescent="0.25">
      <c r="B33" s="2" t="s">
        <v>1</v>
      </c>
      <c r="C33" s="4" t="s">
        <v>133</v>
      </c>
      <c r="D33" s="36"/>
      <c r="E33" s="16"/>
      <c r="F33" s="13">
        <v>500</v>
      </c>
      <c r="G33" s="43">
        <v>500</v>
      </c>
    </row>
    <row r="34" spans="1:7" x14ac:dyDescent="0.25">
      <c r="B34" s="2" t="s">
        <v>3</v>
      </c>
      <c r="C34" s="4" t="s">
        <v>134</v>
      </c>
      <c r="D34" s="36"/>
      <c r="E34" s="16"/>
      <c r="F34" s="13">
        <v>0</v>
      </c>
      <c r="G34" s="40">
        <v>500</v>
      </c>
    </row>
    <row r="35" spans="1:7" x14ac:dyDescent="0.25">
      <c r="A35" s="8" t="s">
        <v>9</v>
      </c>
      <c r="B35" s="2" t="s">
        <v>4</v>
      </c>
      <c r="C35" s="32" t="s">
        <v>35</v>
      </c>
      <c r="D35" s="36"/>
      <c r="E35" s="16"/>
      <c r="F35" s="35">
        <f>+F32+F33+F34</f>
        <v>1006.81</v>
      </c>
      <c r="G35" s="48">
        <f>+G32+G33+G34</f>
        <v>1506.81</v>
      </c>
    </row>
    <row r="36" spans="1:7" x14ac:dyDescent="0.25">
      <c r="B36" s="2" t="s">
        <v>6</v>
      </c>
      <c r="C36" s="4" t="s">
        <v>135</v>
      </c>
      <c r="E36" s="16"/>
      <c r="F36" s="13">
        <v>499.48625851999998</v>
      </c>
      <c r="G36" s="43">
        <v>87.969093760000007</v>
      </c>
    </row>
    <row r="37" spans="1:7" x14ac:dyDescent="0.25">
      <c r="B37" s="2" t="s">
        <v>8</v>
      </c>
      <c r="C37" s="4" t="s">
        <v>136</v>
      </c>
      <c r="E37" s="16"/>
      <c r="F37" s="13">
        <v>496.33736245000006</v>
      </c>
      <c r="G37" s="43">
        <v>496.77842523999999</v>
      </c>
    </row>
    <row r="38" spans="1:7" x14ac:dyDescent="0.25">
      <c r="B38" s="2" t="s">
        <v>10</v>
      </c>
      <c r="C38" s="92" t="s">
        <v>137</v>
      </c>
      <c r="E38" s="16"/>
      <c r="F38" s="13">
        <v>988.54308988000003</v>
      </c>
      <c r="G38" s="43">
        <v>988.5532538299999</v>
      </c>
    </row>
    <row r="39" spans="1:7" x14ac:dyDescent="0.25">
      <c r="B39" s="2" t="s">
        <v>11</v>
      </c>
      <c r="C39" s="4" t="s">
        <v>103</v>
      </c>
      <c r="E39" s="16"/>
      <c r="F39" s="7">
        <v>600</v>
      </c>
      <c r="G39" s="40">
        <v>600</v>
      </c>
    </row>
    <row r="40" spans="1:7" x14ac:dyDescent="0.25">
      <c r="A40" s="8" t="s">
        <v>113</v>
      </c>
      <c r="B40" s="2" t="s">
        <v>12</v>
      </c>
      <c r="C40" s="9" t="s">
        <v>28</v>
      </c>
      <c r="E40" s="16"/>
      <c r="F40" s="17">
        <f>F35+F36+F37+F38+F39</f>
        <v>3591.1767108499998</v>
      </c>
      <c r="G40" s="49">
        <f>G35+G36+G37+G38+G39</f>
        <v>3680.1107728299999</v>
      </c>
    </row>
    <row r="41" spans="1:7" x14ac:dyDescent="0.25">
      <c r="C41" s="4"/>
      <c r="E41" s="16"/>
      <c r="F41" s="13"/>
      <c r="G41" s="43"/>
    </row>
    <row r="42" spans="1:7" x14ac:dyDescent="0.25">
      <c r="B42" s="2" t="s">
        <v>17</v>
      </c>
      <c r="C42" s="4" t="s">
        <v>24</v>
      </c>
      <c r="E42" s="16"/>
      <c r="F42" s="13">
        <v>8779.0472103800003</v>
      </c>
      <c r="G42" s="43">
        <v>8355.26234793</v>
      </c>
    </row>
    <row r="43" spans="1:7" x14ac:dyDescent="0.25">
      <c r="B43" s="2" t="s">
        <v>18</v>
      </c>
      <c r="C43" s="32" t="s">
        <v>90</v>
      </c>
      <c r="E43" s="16"/>
      <c r="F43" s="7">
        <v>4141.8580787599394</v>
      </c>
      <c r="G43" s="40">
        <v>4304.4424980307804</v>
      </c>
    </row>
    <row r="44" spans="1:7" x14ac:dyDescent="0.25">
      <c r="A44" s="8" t="s">
        <v>114</v>
      </c>
      <c r="B44" s="2" t="s">
        <v>19</v>
      </c>
      <c r="C44" s="9" t="s">
        <v>60</v>
      </c>
      <c r="E44" s="16"/>
      <c r="F44" s="17">
        <f>+F42+F43</f>
        <v>12920.905289139941</v>
      </c>
      <c r="G44" s="49">
        <f>+G42+G43</f>
        <v>12659.704845960779</v>
      </c>
    </row>
    <row r="45" spans="1:7" x14ac:dyDescent="0.25">
      <c r="C45" s="4"/>
      <c r="E45" s="16"/>
      <c r="F45" s="13"/>
      <c r="G45" s="43"/>
    </row>
    <row r="46" spans="1:7" x14ac:dyDescent="0.25">
      <c r="A46" s="8" t="s">
        <v>115</v>
      </c>
      <c r="B46" s="2" t="s">
        <v>20</v>
      </c>
      <c r="C46" s="9" t="s">
        <v>29</v>
      </c>
      <c r="E46" s="16"/>
      <c r="F46" s="97">
        <f>F40/(F44+F40)</f>
        <v>0.21748781957673102</v>
      </c>
      <c r="G46" s="50">
        <f>G40/(G44+G40)</f>
        <v>0.22522351896051229</v>
      </c>
    </row>
    <row r="47" spans="1:7" x14ac:dyDescent="0.25">
      <c r="D47" s="18"/>
      <c r="E47" s="16"/>
      <c r="F47" s="25"/>
    </row>
    <row r="48" spans="1:7" x14ac:dyDescent="0.25">
      <c r="D48" s="18"/>
    </row>
    <row r="49" spans="1:7" x14ac:dyDescent="0.25">
      <c r="C49" s="84" t="s">
        <v>62</v>
      </c>
      <c r="D49" s="18"/>
      <c r="F49" s="70" t="str">
        <f>$F$10</f>
        <v>FY 2024</v>
      </c>
      <c r="G49" s="38" t="str">
        <f>+$G$5</f>
        <v>HY 2025</v>
      </c>
    </row>
    <row r="50" spans="1:7" x14ac:dyDescent="0.25">
      <c r="B50" s="2" t="s">
        <v>0</v>
      </c>
      <c r="C50" s="4" t="s">
        <v>30</v>
      </c>
      <c r="D50" s="18"/>
      <c r="F50" s="35">
        <v>57.455340810000003</v>
      </c>
      <c r="G50" s="48">
        <v>35.846985150000002</v>
      </c>
    </row>
    <row r="51" spans="1:7" x14ac:dyDescent="0.25">
      <c r="B51" s="2" t="s">
        <v>1</v>
      </c>
      <c r="C51" s="4" t="s">
        <v>34</v>
      </c>
      <c r="D51" s="18"/>
      <c r="F51" s="13">
        <v>112.5611105</v>
      </c>
      <c r="G51" s="43">
        <v>50.754951840000004</v>
      </c>
    </row>
    <row r="52" spans="1:7" x14ac:dyDescent="0.25">
      <c r="B52" s="2" t="s">
        <v>3</v>
      </c>
      <c r="C52" s="4" t="s">
        <v>103</v>
      </c>
      <c r="D52" s="18"/>
      <c r="F52" s="7">
        <v>24.051922219178081</v>
      </c>
      <c r="G52" s="40">
        <v>10.785616440000002</v>
      </c>
    </row>
    <row r="53" spans="1:7" x14ac:dyDescent="0.25">
      <c r="A53" s="8" t="s">
        <v>9</v>
      </c>
      <c r="B53" s="2" t="s">
        <v>4</v>
      </c>
      <c r="C53" s="9" t="s">
        <v>31</v>
      </c>
      <c r="D53" s="18"/>
      <c r="F53" s="11">
        <f>F50+F51+F52</f>
        <v>194.06837352917807</v>
      </c>
      <c r="G53" s="41">
        <f>G50+G51+G52</f>
        <v>97.387553430000011</v>
      </c>
    </row>
    <row r="54" spans="1:7" x14ac:dyDescent="0.25">
      <c r="C54" s="9"/>
      <c r="D54" s="18"/>
      <c r="F54" s="6"/>
      <c r="G54" s="52"/>
    </row>
    <row r="55" spans="1:7" x14ac:dyDescent="0.25">
      <c r="B55" s="2" t="s">
        <v>6</v>
      </c>
      <c r="C55" s="4" t="s">
        <v>138</v>
      </c>
      <c r="D55" s="34"/>
      <c r="F55" s="6">
        <v>1427.5285329999999</v>
      </c>
      <c r="G55" s="53">
        <v>825.86495300000013</v>
      </c>
    </row>
    <row r="56" spans="1:7" x14ac:dyDescent="0.25">
      <c r="B56" s="2" t="s">
        <v>8</v>
      </c>
      <c r="C56" s="4" t="s">
        <v>31</v>
      </c>
      <c r="D56" s="18"/>
      <c r="F56" s="7">
        <v>194.06837352917807</v>
      </c>
      <c r="G56" s="54">
        <v>97.387553430000011</v>
      </c>
    </row>
    <row r="57" spans="1:7" x14ac:dyDescent="0.25">
      <c r="A57" s="8" t="s">
        <v>36</v>
      </c>
      <c r="B57" s="2" t="s">
        <v>10</v>
      </c>
      <c r="C57" s="9" t="s">
        <v>61</v>
      </c>
      <c r="D57" s="18"/>
      <c r="F57" s="11">
        <f>F55+F56</f>
        <v>1621.5969065291779</v>
      </c>
      <c r="G57" s="55">
        <f>G55+G56</f>
        <v>923.25250643000015</v>
      </c>
    </row>
    <row r="58" spans="1:7" x14ac:dyDescent="0.25">
      <c r="C58" s="4"/>
      <c r="D58" s="18"/>
      <c r="G58" s="52"/>
    </row>
    <row r="59" spans="1:7" x14ac:dyDescent="0.25">
      <c r="A59" s="8" t="s">
        <v>37</v>
      </c>
      <c r="B59" s="2" t="s">
        <v>11</v>
      </c>
      <c r="C59" s="9" t="s">
        <v>13</v>
      </c>
      <c r="D59" s="18"/>
      <c r="F59" s="19">
        <f>F57/F53</f>
        <v>8.3558020147232881</v>
      </c>
      <c r="G59" s="56">
        <f>G57/G53</f>
        <v>9.4801899617861682</v>
      </c>
    </row>
    <row r="60" spans="1:7" x14ac:dyDescent="0.25">
      <c r="D60" s="20"/>
      <c r="E60" s="85"/>
      <c r="F60" s="85"/>
      <c r="G60" s="57"/>
    </row>
    <row r="61" spans="1:7" x14ac:dyDescent="0.25">
      <c r="D61" s="20"/>
    </row>
    <row r="62" spans="1:7" x14ac:dyDescent="0.25">
      <c r="C62" s="84" t="s">
        <v>14</v>
      </c>
      <c r="D62" s="9"/>
      <c r="F62" s="26" t="str">
        <f>$F$10</f>
        <v>FY 2024</v>
      </c>
      <c r="G62" s="38" t="str">
        <f>+$G$5</f>
        <v>HY 2025</v>
      </c>
    </row>
    <row r="63" spans="1:7" x14ac:dyDescent="0.25">
      <c r="B63" s="2" t="s">
        <v>0</v>
      </c>
      <c r="C63" s="32" t="s">
        <v>24</v>
      </c>
      <c r="D63" s="4"/>
      <c r="F63" s="13">
        <v>8779.0472103800003</v>
      </c>
      <c r="G63" s="43">
        <v>8355.26234793</v>
      </c>
    </row>
    <row r="64" spans="1:7" x14ac:dyDescent="0.25">
      <c r="B64" s="2" t="s">
        <v>1</v>
      </c>
      <c r="C64" s="32" t="s">
        <v>107</v>
      </c>
      <c r="D64" s="4"/>
      <c r="F64" s="13">
        <v>2991.1767108499998</v>
      </c>
      <c r="G64" s="43">
        <v>3080.1107728299999</v>
      </c>
    </row>
    <row r="65" spans="1:8" x14ac:dyDescent="0.25">
      <c r="B65" s="2" t="s">
        <v>3</v>
      </c>
      <c r="C65" s="32" t="s">
        <v>90</v>
      </c>
      <c r="D65" s="4"/>
      <c r="F65" s="7">
        <v>4141.8580787599394</v>
      </c>
      <c r="G65" s="40">
        <v>4304.4424980307804</v>
      </c>
    </row>
    <row r="66" spans="1:8" x14ac:dyDescent="0.25">
      <c r="A66" s="8" t="s">
        <v>9</v>
      </c>
      <c r="B66" s="2" t="s">
        <v>4</v>
      </c>
      <c r="C66" s="33" t="s">
        <v>74</v>
      </c>
      <c r="D66" s="9"/>
      <c r="F66" s="17">
        <f>F63+F64+F65</f>
        <v>15912.08199998994</v>
      </c>
      <c r="G66" s="49">
        <f>G63+G64+G65</f>
        <v>15739.815618790781</v>
      </c>
    </row>
    <row r="67" spans="1:8" x14ac:dyDescent="0.25">
      <c r="C67" s="32"/>
      <c r="D67" s="4"/>
      <c r="F67" s="13"/>
      <c r="G67" s="43"/>
    </row>
    <row r="68" spans="1:8" x14ac:dyDescent="0.25">
      <c r="B68" s="2" t="s">
        <v>6</v>
      </c>
      <c r="C68" s="33" t="s">
        <v>32</v>
      </c>
      <c r="D68" s="9"/>
      <c r="F68" s="17">
        <v>14874.441823934738</v>
      </c>
      <c r="G68" s="49">
        <v>14717.799663306942</v>
      </c>
      <c r="H68" s="37"/>
    </row>
    <row r="69" spans="1:8" x14ac:dyDescent="0.25">
      <c r="C69" s="32"/>
      <c r="D69" s="4"/>
      <c r="F69" s="21"/>
      <c r="G69" s="58"/>
    </row>
    <row r="70" spans="1:8" x14ac:dyDescent="0.25">
      <c r="A70" s="8" t="s">
        <v>75</v>
      </c>
      <c r="B70" s="2" t="s">
        <v>8</v>
      </c>
      <c r="C70" s="33" t="s">
        <v>15</v>
      </c>
      <c r="D70" s="9"/>
      <c r="F70" s="15">
        <f>F68/F66</f>
        <v>0.9347891636018556</v>
      </c>
      <c r="G70" s="45">
        <f>G68/G66</f>
        <v>0.93506811132757373</v>
      </c>
    </row>
    <row r="71" spans="1:8" x14ac:dyDescent="0.25">
      <c r="A71" s="8" t="s">
        <v>76</v>
      </c>
      <c r="B71" s="2" t="s">
        <v>10</v>
      </c>
      <c r="C71" s="33" t="s">
        <v>46</v>
      </c>
      <c r="D71" s="9"/>
      <c r="F71" s="22">
        <f>F68-F66</f>
        <v>-1037.6401760552017</v>
      </c>
      <c r="G71" s="59">
        <f>G68-G66</f>
        <v>-1022.0159554838392</v>
      </c>
    </row>
    <row r="72" spans="1:8" x14ac:dyDescent="0.25">
      <c r="D72" s="9"/>
      <c r="E72" s="22"/>
      <c r="F72" s="22"/>
      <c r="G72" s="60"/>
    </row>
    <row r="73" spans="1:8" x14ac:dyDescent="0.25">
      <c r="D73" s="9"/>
      <c r="E73" s="22"/>
      <c r="F73" s="22"/>
      <c r="G73" s="60"/>
    </row>
    <row r="74" spans="1:8" x14ac:dyDescent="0.25">
      <c r="C74" s="84" t="s">
        <v>104</v>
      </c>
      <c r="D74" s="9"/>
      <c r="E74" s="22"/>
      <c r="F74" s="26" t="str">
        <f>$F$10</f>
        <v>FY 2024</v>
      </c>
      <c r="G74" s="38" t="str">
        <f>+$G$5</f>
        <v>HY 2025</v>
      </c>
    </row>
    <row r="75" spans="1:8" x14ac:dyDescent="0.25">
      <c r="B75" s="2" t="s">
        <v>0</v>
      </c>
      <c r="C75" s="76" t="s">
        <v>33</v>
      </c>
      <c r="D75" s="4"/>
      <c r="E75" s="22"/>
      <c r="F75" s="24">
        <v>12321</v>
      </c>
      <c r="G75" s="61">
        <v>12606</v>
      </c>
    </row>
    <row r="76" spans="1:8" x14ac:dyDescent="0.25">
      <c r="B76" s="2" t="s">
        <v>1</v>
      </c>
      <c r="C76" s="76" t="s">
        <v>16</v>
      </c>
      <c r="D76" s="4"/>
      <c r="E76" s="22"/>
      <c r="F76" s="28">
        <v>6209</v>
      </c>
      <c r="G76" s="63">
        <v>6199</v>
      </c>
    </row>
    <row r="77" spans="1:8" x14ac:dyDescent="0.25">
      <c r="A77" s="8" t="s">
        <v>22</v>
      </c>
      <c r="B77" s="2" t="s">
        <v>3</v>
      </c>
      <c r="C77" s="9" t="s">
        <v>54</v>
      </c>
      <c r="D77" s="4"/>
      <c r="E77" s="22"/>
      <c r="F77" s="91">
        <f>F75/F76</f>
        <v>1.9843775165082944</v>
      </c>
      <c r="G77" s="62">
        <f>G75/G76</f>
        <v>2.0335537989998387</v>
      </c>
    </row>
    <row r="78" spans="1:8" x14ac:dyDescent="0.25">
      <c r="D78" s="23"/>
      <c r="E78" s="22"/>
      <c r="F78" s="22"/>
      <c r="G78" s="57"/>
    </row>
    <row r="79" spans="1:8" x14ac:dyDescent="0.25">
      <c r="D79" s="23"/>
      <c r="E79" s="22"/>
      <c r="F79" s="22"/>
      <c r="G79" s="57"/>
    </row>
    <row r="80" spans="1:8" x14ac:dyDescent="0.25">
      <c r="C80" s="84" t="s">
        <v>77</v>
      </c>
      <c r="D80" s="23"/>
      <c r="E80" s="22"/>
      <c r="F80" s="26" t="str">
        <f>E$5</f>
        <v>HY 2024</v>
      </c>
      <c r="G80" s="38" t="str">
        <f>+$G$5</f>
        <v>HY 2025</v>
      </c>
    </row>
    <row r="81" spans="1:9" x14ac:dyDescent="0.25">
      <c r="B81" s="2" t="s">
        <v>0</v>
      </c>
      <c r="C81" s="4" t="s">
        <v>63</v>
      </c>
      <c r="D81" s="27"/>
      <c r="E81" s="22"/>
      <c r="F81" s="24">
        <v>1041.90493642</v>
      </c>
      <c r="G81" s="61">
        <v>1022.6236373199999</v>
      </c>
    </row>
    <row r="82" spans="1:9" x14ac:dyDescent="0.25">
      <c r="B82" s="2" t="s">
        <v>1</v>
      </c>
      <c r="C82" s="31" t="s">
        <v>64</v>
      </c>
      <c r="D82" s="27"/>
      <c r="E82" s="22"/>
      <c r="F82" s="24">
        <v>-4.5137724500000003</v>
      </c>
      <c r="G82" s="61">
        <v>-6.2411867900000004</v>
      </c>
    </row>
    <row r="83" spans="1:9" x14ac:dyDescent="0.25">
      <c r="B83" s="2" t="s">
        <v>3</v>
      </c>
      <c r="C83" s="31" t="s">
        <v>118</v>
      </c>
      <c r="D83" s="27"/>
      <c r="E83" s="22"/>
      <c r="F83" s="28">
        <v>8.3355715099999994</v>
      </c>
      <c r="G83" s="63">
        <v>9.1442591699999998</v>
      </c>
    </row>
    <row r="84" spans="1:9" x14ac:dyDescent="0.25">
      <c r="A84" s="8" t="s">
        <v>9</v>
      </c>
      <c r="B84" s="2" t="s">
        <v>4</v>
      </c>
      <c r="C84" s="86" t="s">
        <v>65</v>
      </c>
      <c r="D84" s="23"/>
      <c r="E84" s="22"/>
      <c r="F84" s="22">
        <f>+F81+F82+F83</f>
        <v>1045.7267354799999</v>
      </c>
      <c r="G84" s="59">
        <f>+G81+G82+G83</f>
        <v>1025.5267096999999</v>
      </c>
    </row>
    <row r="85" spans="1:9" x14ac:dyDescent="0.25">
      <c r="C85" s="4"/>
      <c r="D85" s="27"/>
      <c r="E85" s="22"/>
      <c r="G85" s="61"/>
    </row>
    <row r="86" spans="1:9" x14ac:dyDescent="0.25">
      <c r="B86" s="2" t="s">
        <v>6</v>
      </c>
      <c r="C86" s="88" t="s">
        <v>66</v>
      </c>
      <c r="D86" s="27"/>
      <c r="E86" s="22"/>
      <c r="F86" s="24">
        <v>-792.68487704999995</v>
      </c>
      <c r="G86" s="61">
        <v>-801.14346194000007</v>
      </c>
    </row>
    <row r="87" spans="1:9" x14ac:dyDescent="0.25">
      <c r="B87" s="2" t="s">
        <v>8</v>
      </c>
      <c r="C87" s="76" t="s">
        <v>67</v>
      </c>
      <c r="E87" s="22"/>
      <c r="F87" s="28">
        <v>16.590683560000002</v>
      </c>
      <c r="G87" s="63">
        <v>16.264224810000002</v>
      </c>
    </row>
    <row r="88" spans="1:9" s="20" customFormat="1" x14ac:dyDescent="0.25">
      <c r="A88" s="8" t="s">
        <v>36</v>
      </c>
      <c r="B88" s="2" t="s">
        <v>10</v>
      </c>
      <c r="C88" s="77" t="s">
        <v>98</v>
      </c>
      <c r="E88" s="22"/>
      <c r="F88" s="22">
        <f>+F86+F87</f>
        <v>-776.09419348999995</v>
      </c>
      <c r="G88" s="59">
        <f>+G86+G87</f>
        <v>-784.87923713000009</v>
      </c>
      <c r="I88" s="1"/>
    </row>
    <row r="89" spans="1:9" x14ac:dyDescent="0.25">
      <c r="C89" s="76"/>
      <c r="E89" s="22"/>
      <c r="F89" s="24"/>
      <c r="G89" s="61"/>
    </row>
    <row r="90" spans="1:9" x14ac:dyDescent="0.25">
      <c r="B90" s="2" t="s">
        <v>11</v>
      </c>
      <c r="C90" s="76" t="s">
        <v>69</v>
      </c>
      <c r="E90" s="22"/>
      <c r="F90" s="24">
        <v>27.032044670000001</v>
      </c>
      <c r="G90" s="61">
        <v>23.76788479</v>
      </c>
    </row>
    <row r="91" spans="1:9" x14ac:dyDescent="0.25">
      <c r="B91" s="2" t="s">
        <v>12</v>
      </c>
      <c r="C91" s="76" t="s">
        <v>72</v>
      </c>
      <c r="E91" s="22"/>
      <c r="F91" s="28">
        <v>-4.5713672999999995</v>
      </c>
      <c r="G91" s="63">
        <v>22.566460589999998</v>
      </c>
    </row>
    <row r="92" spans="1:9" s="20" customFormat="1" x14ac:dyDescent="0.25">
      <c r="A92" s="8" t="s">
        <v>120</v>
      </c>
      <c r="B92" s="3" t="s">
        <v>17</v>
      </c>
      <c r="C92" s="77" t="s">
        <v>78</v>
      </c>
      <c r="E92" s="22"/>
      <c r="F92" s="22">
        <f>F90+F91</f>
        <v>22.460677370000003</v>
      </c>
      <c r="G92" s="59">
        <f>G90+G91</f>
        <v>46.334345380000002</v>
      </c>
      <c r="I92" s="1"/>
    </row>
    <row r="93" spans="1:9" x14ac:dyDescent="0.25">
      <c r="C93" s="4"/>
      <c r="E93" s="22"/>
      <c r="F93" s="24"/>
      <c r="G93" s="61"/>
    </row>
    <row r="94" spans="1:9" x14ac:dyDescent="0.25">
      <c r="A94" s="8" t="s">
        <v>121</v>
      </c>
      <c r="B94" s="2" t="s">
        <v>18</v>
      </c>
      <c r="C94" s="9" t="s">
        <v>39</v>
      </c>
      <c r="D94" s="20"/>
      <c r="E94" s="22"/>
      <c r="F94" s="22">
        <f>+F88+F92</f>
        <v>-753.63351611999997</v>
      </c>
      <c r="G94" s="59">
        <f>+G88+G92</f>
        <v>-738.54489175000003</v>
      </c>
    </row>
    <row r="95" spans="1:9" x14ac:dyDescent="0.25">
      <c r="E95" s="22"/>
      <c r="F95" s="24"/>
      <c r="G95" s="61"/>
    </row>
    <row r="96" spans="1:9" s="20" customFormat="1" x14ac:dyDescent="0.25">
      <c r="A96" s="87"/>
      <c r="B96" s="3" t="s">
        <v>19</v>
      </c>
      <c r="C96" s="77" t="s">
        <v>81</v>
      </c>
      <c r="E96" s="22"/>
      <c r="F96" s="22">
        <v>-202.77892706</v>
      </c>
      <c r="G96" s="59">
        <v>-191.15135655</v>
      </c>
      <c r="I96" s="1"/>
    </row>
    <row r="97" spans="1:8" x14ac:dyDescent="0.25">
      <c r="C97" s="77"/>
      <c r="D97" s="20"/>
      <c r="E97" s="22"/>
      <c r="F97" s="22"/>
      <c r="G97" s="59"/>
    </row>
    <row r="98" spans="1:8" x14ac:dyDescent="0.25">
      <c r="B98" s="2" t="s">
        <v>20</v>
      </c>
      <c r="C98" s="89" t="s">
        <v>70</v>
      </c>
      <c r="E98" s="22"/>
      <c r="F98" s="24">
        <v>-128.12405802000001</v>
      </c>
      <c r="G98" s="61">
        <v>-127.95595041</v>
      </c>
    </row>
    <row r="99" spans="1:8" x14ac:dyDescent="0.25">
      <c r="A99" s="8" t="s">
        <v>122</v>
      </c>
      <c r="B99" s="2" t="s">
        <v>21</v>
      </c>
      <c r="C99" s="78" t="s">
        <v>71</v>
      </c>
      <c r="E99" s="22"/>
      <c r="F99" s="24">
        <v>-74.654869039999994</v>
      </c>
      <c r="G99" s="61">
        <v>-63.195406140000003</v>
      </c>
    </row>
    <row r="100" spans="1:8" x14ac:dyDescent="0.25">
      <c r="E100" s="22"/>
      <c r="F100" s="24"/>
      <c r="G100" s="61"/>
    </row>
    <row r="101" spans="1:8" x14ac:dyDescent="0.25">
      <c r="A101" s="8" t="s">
        <v>123</v>
      </c>
      <c r="B101" s="2" t="s">
        <v>40</v>
      </c>
      <c r="C101" s="76" t="s">
        <v>55</v>
      </c>
      <c r="E101" s="22"/>
      <c r="F101" s="16">
        <f>-F94/F84</f>
        <v>0.72067920858318113</v>
      </c>
      <c r="G101" s="64">
        <f>-G94/G84</f>
        <v>0.72016153725147602</v>
      </c>
    </row>
    <row r="102" spans="1:8" x14ac:dyDescent="0.25">
      <c r="A102" s="8" t="s">
        <v>124</v>
      </c>
      <c r="B102" s="2" t="s">
        <v>41</v>
      </c>
      <c r="C102" s="76" t="s">
        <v>56</v>
      </c>
      <c r="E102" s="22"/>
      <c r="F102" s="16">
        <f>-F98/F84</f>
        <v>0.12252154762131971</v>
      </c>
      <c r="G102" s="64">
        <f>-G98/G84</f>
        <v>0.12477095837653152</v>
      </c>
    </row>
    <row r="103" spans="1:8" x14ac:dyDescent="0.25">
      <c r="A103" s="8" t="s">
        <v>125</v>
      </c>
      <c r="B103" s="2" t="s">
        <v>58</v>
      </c>
      <c r="C103" s="76" t="s">
        <v>57</v>
      </c>
      <c r="E103" s="22"/>
      <c r="F103" s="16">
        <f>-F99/F84</f>
        <v>7.1390418268050301E-2</v>
      </c>
      <c r="G103" s="64">
        <f>-G99/G84</f>
        <v>6.1622389297385269E-2</v>
      </c>
    </row>
    <row r="104" spans="1:8" x14ac:dyDescent="0.25">
      <c r="A104" s="8" t="s">
        <v>126</v>
      </c>
      <c r="B104" s="2" t="s">
        <v>119</v>
      </c>
      <c r="C104" s="77" t="s">
        <v>86</v>
      </c>
      <c r="D104" s="20"/>
      <c r="E104" s="22"/>
      <c r="F104" s="29">
        <f>F101+F102+F103</f>
        <v>0.91459117447255112</v>
      </c>
      <c r="G104" s="45">
        <f>G101+G102+G103</f>
        <v>0.90655488492539282</v>
      </c>
      <c r="H104" s="71"/>
    </row>
    <row r="105" spans="1:8" x14ac:dyDescent="0.25">
      <c r="E105" s="95"/>
      <c r="F105" s="95"/>
      <c r="G105" s="94"/>
    </row>
    <row r="107" spans="1:8" x14ac:dyDescent="0.25">
      <c r="C107" s="84" t="s">
        <v>79</v>
      </c>
      <c r="D107" s="23"/>
      <c r="F107" s="26" t="str">
        <f>E$5</f>
        <v>HY 2024</v>
      </c>
      <c r="G107" s="38" t="str">
        <f>+$G$5</f>
        <v>HY 2025</v>
      </c>
    </row>
    <row r="108" spans="1:8" x14ac:dyDescent="0.25">
      <c r="B108" s="2" t="s">
        <v>0</v>
      </c>
      <c r="C108" s="4" t="s">
        <v>63</v>
      </c>
      <c r="D108" s="27"/>
      <c r="F108" s="24">
        <v>1045.87972489</v>
      </c>
      <c r="G108" s="61">
        <v>1070.10695704</v>
      </c>
    </row>
    <row r="109" spans="1:8" x14ac:dyDescent="0.25">
      <c r="B109" s="2" t="s">
        <v>1</v>
      </c>
      <c r="C109" s="31" t="s">
        <v>64</v>
      </c>
      <c r="D109" s="27"/>
      <c r="F109" s="28">
        <v>-50.801348779999998</v>
      </c>
      <c r="G109" s="63">
        <v>-52.053014109999999</v>
      </c>
    </row>
    <row r="110" spans="1:8" x14ac:dyDescent="0.25">
      <c r="A110" s="8" t="s">
        <v>2</v>
      </c>
      <c r="B110" s="2" t="s">
        <v>3</v>
      </c>
      <c r="C110" s="86" t="s">
        <v>65</v>
      </c>
      <c r="D110" s="23"/>
      <c r="F110" s="22">
        <f>+F108+F109</f>
        <v>995.07837611000002</v>
      </c>
      <c r="G110" s="59">
        <f>+G108+G109</f>
        <v>1018.0539429299999</v>
      </c>
    </row>
    <row r="111" spans="1:8" x14ac:dyDescent="0.25">
      <c r="C111" s="4"/>
      <c r="D111" s="27"/>
      <c r="G111" s="61"/>
    </row>
    <row r="112" spans="1:8" x14ac:dyDescent="0.25">
      <c r="B112" s="2" t="s">
        <v>4</v>
      </c>
      <c r="C112" s="88" t="s">
        <v>66</v>
      </c>
      <c r="D112" s="27"/>
      <c r="F112" s="24">
        <v>-611.46237159000009</v>
      </c>
      <c r="G112" s="61">
        <v>-601.70596786999999</v>
      </c>
    </row>
    <row r="113" spans="1:9" x14ac:dyDescent="0.25">
      <c r="B113" s="2" t="s">
        <v>6</v>
      </c>
      <c r="C113" s="76" t="s">
        <v>67</v>
      </c>
      <c r="F113" s="28">
        <v>36.310337959999998</v>
      </c>
      <c r="G113" s="63">
        <v>21.150392480000001</v>
      </c>
    </row>
    <row r="114" spans="1:9" s="20" customFormat="1" x14ac:dyDescent="0.25">
      <c r="A114" s="8" t="s">
        <v>68</v>
      </c>
      <c r="B114" s="2" t="s">
        <v>8</v>
      </c>
      <c r="C114" s="77" t="s">
        <v>97</v>
      </c>
      <c r="E114" s="14"/>
      <c r="F114" s="22">
        <f>+F112+F113</f>
        <v>-575.15203363000012</v>
      </c>
      <c r="G114" s="59">
        <f>+G112+G113</f>
        <v>-580.55557538999994</v>
      </c>
      <c r="I114" s="1"/>
    </row>
    <row r="115" spans="1:9" x14ac:dyDescent="0.25">
      <c r="C115" s="76"/>
      <c r="F115" s="24"/>
      <c r="G115" s="61"/>
    </row>
    <row r="116" spans="1:9" x14ac:dyDescent="0.25">
      <c r="B116" s="2" t="s">
        <v>10</v>
      </c>
      <c r="C116" s="76" t="s">
        <v>72</v>
      </c>
      <c r="F116" s="28">
        <v>0.66407674999999999</v>
      </c>
      <c r="G116" s="63">
        <v>0</v>
      </c>
    </row>
    <row r="117" spans="1:9" x14ac:dyDescent="0.25">
      <c r="A117" s="8" t="s">
        <v>93</v>
      </c>
      <c r="B117" s="2" t="s">
        <v>11</v>
      </c>
      <c r="C117" s="9" t="s">
        <v>39</v>
      </c>
      <c r="D117" s="20"/>
      <c r="F117" s="22">
        <f>+F114+F116</f>
        <v>-574.48795688000007</v>
      </c>
      <c r="G117" s="59">
        <f>+G114+G116</f>
        <v>-580.55557538999994</v>
      </c>
    </row>
    <row r="118" spans="1:9" x14ac:dyDescent="0.25">
      <c r="C118" s="76"/>
      <c r="F118" s="24"/>
      <c r="G118" s="61"/>
    </row>
    <row r="119" spans="1:9" x14ac:dyDescent="0.25">
      <c r="B119" s="2" t="s">
        <v>12</v>
      </c>
      <c r="C119" s="76" t="s">
        <v>81</v>
      </c>
      <c r="F119" s="24">
        <v>-342.60273466000001</v>
      </c>
      <c r="G119" s="61">
        <v>-349.86607552999999</v>
      </c>
    </row>
    <row r="120" spans="1:9" x14ac:dyDescent="0.25">
      <c r="C120" s="77"/>
      <c r="D120" s="20"/>
      <c r="F120" s="22"/>
      <c r="G120" s="59"/>
    </row>
    <row r="121" spans="1:9" x14ac:dyDescent="0.25">
      <c r="B121" s="2" t="s">
        <v>17</v>
      </c>
      <c r="C121" s="89" t="s">
        <v>70</v>
      </c>
      <c r="F121" s="24">
        <v>-255.60852561000002</v>
      </c>
      <c r="G121" s="61">
        <v>-266.17436749000001</v>
      </c>
    </row>
    <row r="122" spans="1:9" x14ac:dyDescent="0.25">
      <c r="A122" s="8" t="s">
        <v>99</v>
      </c>
      <c r="B122" s="2" t="s">
        <v>18</v>
      </c>
      <c r="C122" s="78" t="s">
        <v>71</v>
      </c>
      <c r="F122" s="24">
        <v>-86.994209049999995</v>
      </c>
      <c r="G122" s="61">
        <v>-83.69170803999998</v>
      </c>
    </row>
    <row r="123" spans="1:9" x14ac:dyDescent="0.25">
      <c r="F123" s="24"/>
      <c r="G123" s="61"/>
    </row>
    <row r="124" spans="1:9" x14ac:dyDescent="0.25">
      <c r="A124" s="8" t="s">
        <v>73</v>
      </c>
      <c r="B124" s="2" t="s">
        <v>19</v>
      </c>
      <c r="C124" s="76" t="s">
        <v>55</v>
      </c>
      <c r="F124" s="16">
        <f>-F117/F110</f>
        <v>0.57732935482510561</v>
      </c>
      <c r="G124" s="64">
        <f>-G117/G110</f>
        <v>0.57026013152027855</v>
      </c>
    </row>
    <row r="125" spans="1:9" x14ac:dyDescent="0.25">
      <c r="A125" s="8" t="s">
        <v>96</v>
      </c>
      <c r="B125" s="2" t="s">
        <v>20</v>
      </c>
      <c r="C125" s="76" t="s">
        <v>56</v>
      </c>
      <c r="F125" s="16">
        <f>-F121/F110</f>
        <v>0.25687275670609488</v>
      </c>
      <c r="G125" s="64">
        <f>-G121/G110</f>
        <v>0.26145409026553107</v>
      </c>
    </row>
    <row r="126" spans="1:9" x14ac:dyDescent="0.25">
      <c r="A126" s="8" t="s">
        <v>89</v>
      </c>
      <c r="B126" s="2" t="s">
        <v>21</v>
      </c>
      <c r="C126" s="76" t="s">
        <v>57</v>
      </c>
      <c r="F126" s="16">
        <f>-F122/F110</f>
        <v>8.7424479456664733E-2</v>
      </c>
      <c r="G126" s="64">
        <f>-G122/G110</f>
        <v>8.2207537843360143E-2</v>
      </c>
    </row>
    <row r="127" spans="1:9" x14ac:dyDescent="0.25">
      <c r="A127" s="8" t="s">
        <v>100</v>
      </c>
      <c r="B127" s="2" t="s">
        <v>40</v>
      </c>
      <c r="C127" s="77" t="s">
        <v>87</v>
      </c>
      <c r="D127" s="20"/>
      <c r="F127" s="29">
        <f>F124+F125+F126</f>
        <v>0.92162659098786526</v>
      </c>
      <c r="G127" s="45">
        <f>G124+G125+G126</f>
        <v>0.91392175962916966</v>
      </c>
      <c r="H127" s="71"/>
    </row>
    <row r="128" spans="1:9" x14ac:dyDescent="0.25">
      <c r="E128" s="16"/>
      <c r="F128" s="16"/>
      <c r="G128" s="94"/>
    </row>
    <row r="130" spans="1:9" x14ac:dyDescent="0.25">
      <c r="C130" s="84" t="s">
        <v>91</v>
      </c>
      <c r="D130" s="23"/>
      <c r="F130" s="26" t="str">
        <f>E$5</f>
        <v>HY 2024</v>
      </c>
      <c r="G130" s="38" t="str">
        <f>+$G$5</f>
        <v>HY 2025</v>
      </c>
    </row>
    <row r="131" spans="1:9" x14ac:dyDescent="0.25">
      <c r="B131" s="2" t="s">
        <v>0</v>
      </c>
      <c r="C131" s="4" t="s">
        <v>63</v>
      </c>
      <c r="D131" s="27"/>
      <c r="F131" s="24">
        <v>715.27779199999998</v>
      </c>
      <c r="G131" s="61">
        <v>858.064796</v>
      </c>
    </row>
    <row r="132" spans="1:9" x14ac:dyDescent="0.25">
      <c r="B132" s="2" t="s">
        <v>1</v>
      </c>
      <c r="C132" s="31" t="s">
        <v>64</v>
      </c>
      <c r="D132" s="27"/>
      <c r="F132" s="28">
        <v>-0.20044100000000001</v>
      </c>
      <c r="G132" s="63">
        <v>-0.16080800000000001</v>
      </c>
    </row>
    <row r="133" spans="1:9" x14ac:dyDescent="0.25">
      <c r="A133" s="8" t="s">
        <v>2</v>
      </c>
      <c r="B133" s="2" t="s">
        <v>3</v>
      </c>
      <c r="C133" s="86" t="s">
        <v>65</v>
      </c>
      <c r="D133" s="23"/>
      <c r="F133" s="22">
        <f>+F131+F132</f>
        <v>715.07735100000002</v>
      </c>
      <c r="G133" s="59">
        <f>+G131+G132</f>
        <v>857.90398800000003</v>
      </c>
    </row>
    <row r="134" spans="1:9" x14ac:dyDescent="0.25">
      <c r="C134" s="4"/>
      <c r="D134" s="27"/>
      <c r="G134" s="61"/>
    </row>
    <row r="135" spans="1:9" x14ac:dyDescent="0.25">
      <c r="B135" s="2" t="s">
        <v>4</v>
      </c>
      <c r="C135" s="88" t="s">
        <v>66</v>
      </c>
      <c r="D135" s="27"/>
      <c r="F135" s="24">
        <v>-690.23754833999999</v>
      </c>
      <c r="G135" s="61">
        <v>-824.46748481000009</v>
      </c>
    </row>
    <row r="136" spans="1:9" x14ac:dyDescent="0.25">
      <c r="B136" s="2" t="s">
        <v>6</v>
      </c>
      <c r="C136" s="76" t="s">
        <v>67</v>
      </c>
      <c r="F136" s="28">
        <v>0</v>
      </c>
      <c r="G136" s="63">
        <v>0</v>
      </c>
    </row>
    <row r="137" spans="1:9" s="20" customFormat="1" x14ac:dyDescent="0.25">
      <c r="A137" s="8" t="s">
        <v>68</v>
      </c>
      <c r="B137" s="2" t="s">
        <v>8</v>
      </c>
      <c r="C137" s="77" t="s">
        <v>80</v>
      </c>
      <c r="E137" s="14"/>
      <c r="F137" s="22">
        <f>+F135+F136</f>
        <v>-690.23754833999999</v>
      </c>
      <c r="G137" s="59">
        <f>+G135+G136</f>
        <v>-824.46748481000009</v>
      </c>
      <c r="I137" s="1"/>
    </row>
    <row r="138" spans="1:9" x14ac:dyDescent="0.25">
      <c r="C138" s="76"/>
      <c r="F138" s="24"/>
      <c r="G138" s="61"/>
    </row>
    <row r="139" spans="1:9" s="20" customFormat="1" x14ac:dyDescent="0.25">
      <c r="A139" s="87"/>
      <c r="B139" s="3" t="s">
        <v>10</v>
      </c>
      <c r="C139" s="77" t="s">
        <v>81</v>
      </c>
      <c r="E139" s="14"/>
      <c r="F139" s="22">
        <v>-20.155663780000001</v>
      </c>
      <c r="G139" s="59">
        <v>-22.558603590000001</v>
      </c>
      <c r="I139" s="1"/>
    </row>
    <row r="140" spans="1:9" x14ac:dyDescent="0.25">
      <c r="C140" s="77"/>
      <c r="D140" s="20"/>
      <c r="F140" s="22"/>
      <c r="G140" s="59"/>
    </row>
    <row r="141" spans="1:9" x14ac:dyDescent="0.25">
      <c r="B141" s="2" t="s">
        <v>11</v>
      </c>
      <c r="C141" s="89" t="s">
        <v>70</v>
      </c>
      <c r="F141" s="24">
        <v>-2.3339620000000001</v>
      </c>
      <c r="G141" s="61">
        <v>-4.2244529999999996</v>
      </c>
    </row>
    <row r="142" spans="1:9" x14ac:dyDescent="0.25">
      <c r="A142" s="8" t="s">
        <v>82</v>
      </c>
      <c r="B142" s="2" t="s">
        <v>12</v>
      </c>
      <c r="C142" s="78" t="s">
        <v>71</v>
      </c>
      <c r="F142" s="24">
        <v>-17.821701780000001</v>
      </c>
      <c r="G142" s="61">
        <v>-18.33415059</v>
      </c>
    </row>
    <row r="143" spans="1:9" x14ac:dyDescent="0.25">
      <c r="F143" s="24"/>
      <c r="G143" s="61"/>
    </row>
    <row r="144" spans="1:9" x14ac:dyDescent="0.25">
      <c r="A144" s="8" t="s">
        <v>83</v>
      </c>
      <c r="B144" s="2" t="s">
        <v>17</v>
      </c>
      <c r="C144" s="76" t="s">
        <v>55</v>
      </c>
      <c r="F144" s="16">
        <f>-F137/F133</f>
        <v>0.96526277524345749</v>
      </c>
      <c r="G144" s="64">
        <f>-G137/G133</f>
        <v>0.96102535521725541</v>
      </c>
    </row>
    <row r="145" spans="1:8" x14ac:dyDescent="0.25">
      <c r="A145" s="8" t="s">
        <v>73</v>
      </c>
      <c r="B145" s="2" t="s">
        <v>18</v>
      </c>
      <c r="C145" s="76" t="s">
        <v>56</v>
      </c>
      <c r="F145" s="16">
        <f>-F141/F133</f>
        <v>3.2639294150990385E-3</v>
      </c>
      <c r="G145" s="64">
        <f>-G141/G133</f>
        <v>4.9241559184825699E-3</v>
      </c>
    </row>
    <row r="146" spans="1:8" x14ac:dyDescent="0.25">
      <c r="A146" s="8" t="s">
        <v>84</v>
      </c>
      <c r="B146" s="2" t="s">
        <v>19</v>
      </c>
      <c r="C146" s="76" t="s">
        <v>57</v>
      </c>
      <c r="F146" s="16">
        <f>-F142/F133</f>
        <v>2.4922760810529434E-2</v>
      </c>
      <c r="G146" s="64">
        <f>-G142/G133</f>
        <v>2.137086532578282E-2</v>
      </c>
    </row>
    <row r="147" spans="1:8" x14ac:dyDescent="0.25">
      <c r="A147" s="8" t="s">
        <v>85</v>
      </c>
      <c r="B147" s="2" t="s">
        <v>20</v>
      </c>
      <c r="C147" s="77" t="s">
        <v>92</v>
      </c>
      <c r="D147" s="20"/>
      <c r="F147" s="29">
        <f t="shared" ref="F147" si="1">F144+F145+F146</f>
        <v>0.99344946546908597</v>
      </c>
      <c r="G147" s="45">
        <f t="shared" ref="G147" si="2">G144+G145+G146</f>
        <v>0.98732037646152082</v>
      </c>
      <c r="H147" s="71"/>
    </row>
    <row r="148" spans="1:8" x14ac:dyDescent="0.25">
      <c r="E148" s="16"/>
      <c r="F148" s="16"/>
      <c r="G148" s="47"/>
    </row>
    <row r="149" spans="1:8" x14ac:dyDescent="0.25">
      <c r="E149" s="6"/>
      <c r="F149" s="6"/>
      <c r="G149" s="6"/>
    </row>
    <row r="150" spans="1:8" x14ac:dyDescent="0.25">
      <c r="C150" s="84" t="s">
        <v>88</v>
      </c>
      <c r="E150" s="6"/>
      <c r="F150" s="26" t="str">
        <f>E$5</f>
        <v>HY 2024</v>
      </c>
      <c r="G150" s="38" t="str">
        <f>+$G$5</f>
        <v>HY 2025</v>
      </c>
    </row>
    <row r="151" spans="1:8" x14ac:dyDescent="0.25">
      <c r="B151" s="2" t="s">
        <v>0</v>
      </c>
      <c r="C151" s="4" t="s">
        <v>139</v>
      </c>
      <c r="E151" s="6"/>
      <c r="F151" s="6">
        <v>676.88153599999987</v>
      </c>
      <c r="G151" s="61">
        <v>825.86495300000013</v>
      </c>
    </row>
    <row r="152" spans="1:8" x14ac:dyDescent="0.25">
      <c r="A152" s="2"/>
      <c r="B152" s="1"/>
      <c r="C152" s="9"/>
      <c r="E152" s="6"/>
      <c r="G152" s="61"/>
    </row>
    <row r="153" spans="1:8" x14ac:dyDescent="0.25">
      <c r="B153" s="1" t="s">
        <v>1</v>
      </c>
      <c r="C153" s="76" t="s">
        <v>47</v>
      </c>
      <c r="E153" s="6"/>
      <c r="F153" s="6">
        <v>210982557.92857143</v>
      </c>
      <c r="G153" s="61">
        <v>207711910.39226517</v>
      </c>
    </row>
    <row r="154" spans="1:8" x14ac:dyDescent="0.25">
      <c r="A154" s="8" t="s">
        <v>22</v>
      </c>
      <c r="B154" s="2" t="s">
        <v>3</v>
      </c>
      <c r="C154" s="77" t="s">
        <v>42</v>
      </c>
      <c r="D154" s="20"/>
      <c r="E154" s="6"/>
      <c r="F154" s="30">
        <f>F151*1000000/F153</f>
        <v>3.208234569936153</v>
      </c>
      <c r="G154" s="65">
        <f>G151*1000000/G153</f>
        <v>3.976011541371649</v>
      </c>
    </row>
    <row r="157" spans="1:8" x14ac:dyDescent="0.25">
      <c r="C157" s="84" t="s">
        <v>105</v>
      </c>
      <c r="F157" s="26" t="str">
        <f>E$5</f>
        <v>HY 2024</v>
      </c>
      <c r="G157" s="38" t="str">
        <f>+$G$5</f>
        <v>HY 2025</v>
      </c>
    </row>
    <row r="158" spans="1:8" x14ac:dyDescent="0.25">
      <c r="B158" s="2" t="s">
        <v>0</v>
      </c>
      <c r="C158" s="4" t="s">
        <v>140</v>
      </c>
      <c r="F158" s="6">
        <v>658</v>
      </c>
      <c r="G158" s="61">
        <v>721</v>
      </c>
    </row>
    <row r="159" spans="1:8" x14ac:dyDescent="0.25">
      <c r="A159" s="2"/>
      <c r="B159" s="1"/>
      <c r="C159" s="9"/>
      <c r="G159" s="61"/>
    </row>
    <row r="160" spans="1:8" x14ac:dyDescent="0.25">
      <c r="B160" s="1" t="s">
        <v>1</v>
      </c>
      <c r="C160" s="76" t="s">
        <v>47</v>
      </c>
      <c r="F160" s="6">
        <v>210982557.92857143</v>
      </c>
      <c r="G160" s="61">
        <v>207711910.39226517</v>
      </c>
    </row>
    <row r="161" spans="1:8" x14ac:dyDescent="0.25">
      <c r="A161" s="8" t="s">
        <v>22</v>
      </c>
      <c r="B161" s="2" t="s">
        <v>3</v>
      </c>
      <c r="C161" s="77" t="s">
        <v>106</v>
      </c>
      <c r="D161" s="20"/>
      <c r="F161" s="30">
        <f>F158*1000000/F160</f>
        <v>3.1187412194650102</v>
      </c>
      <c r="G161" s="65">
        <f>G158*1000000/G160</f>
        <v>3.4711538622815961</v>
      </c>
    </row>
    <row r="164" spans="1:8" x14ac:dyDescent="0.25">
      <c r="C164" s="84" t="s">
        <v>116</v>
      </c>
      <c r="F164" s="26" t="str">
        <f>E$5</f>
        <v>HY 2024</v>
      </c>
      <c r="G164" s="38" t="str">
        <f>+$G$5</f>
        <v>HY 2025</v>
      </c>
    </row>
    <row r="165" spans="1:8" x14ac:dyDescent="0.25">
      <c r="B165" s="2" t="s">
        <v>0</v>
      </c>
      <c r="C165" s="4" t="s">
        <v>117</v>
      </c>
      <c r="F165" s="6">
        <v>244</v>
      </c>
      <c r="G165" s="61">
        <v>261.60000000000002</v>
      </c>
      <c r="H165" s="73"/>
    </row>
    <row r="166" spans="1:8" x14ac:dyDescent="0.25">
      <c r="B166" s="2" t="s">
        <v>1</v>
      </c>
      <c r="C166" s="76" t="s">
        <v>101</v>
      </c>
      <c r="F166" s="13">
        <v>210986685</v>
      </c>
      <c r="G166" s="61">
        <v>206476035</v>
      </c>
      <c r="H166" s="73"/>
    </row>
    <row r="167" spans="1:8" x14ac:dyDescent="0.25">
      <c r="A167" s="8" t="s">
        <v>22</v>
      </c>
      <c r="B167" s="1" t="s">
        <v>3</v>
      </c>
      <c r="C167" s="9" t="s">
        <v>141</v>
      </c>
      <c r="F167" s="25">
        <f>ROUND((F165*1000000)/F166,2)</f>
        <v>1.1599999999999999</v>
      </c>
      <c r="G167" s="65">
        <f>ROUND((G165*1000000)/G166,2)</f>
        <v>1.27</v>
      </c>
      <c r="H167" s="73"/>
    </row>
    <row r="170" spans="1:8" x14ac:dyDescent="0.25">
      <c r="C170" s="84" t="s">
        <v>43</v>
      </c>
      <c r="F170" s="26" t="str">
        <f>E$5</f>
        <v>HY 2024</v>
      </c>
      <c r="G170" s="38" t="str">
        <f>+$G$5</f>
        <v>HY 2025</v>
      </c>
    </row>
    <row r="171" spans="1:8" x14ac:dyDescent="0.25">
      <c r="B171" s="2" t="s">
        <v>0</v>
      </c>
      <c r="C171" s="4" t="s">
        <v>44</v>
      </c>
      <c r="F171" s="6">
        <v>-91.409490729999987</v>
      </c>
      <c r="G171" s="61">
        <v>101.61646411</v>
      </c>
    </row>
    <row r="172" spans="1:8" x14ac:dyDescent="0.25">
      <c r="B172" s="2" t="s">
        <v>1</v>
      </c>
      <c r="C172" s="76" t="s">
        <v>47</v>
      </c>
      <c r="F172" s="13">
        <v>210982557.92857143</v>
      </c>
      <c r="G172" s="61">
        <v>207711910.39226517</v>
      </c>
    </row>
    <row r="173" spans="1:8" x14ac:dyDescent="0.25">
      <c r="A173" s="31" t="s">
        <v>22</v>
      </c>
      <c r="B173" s="1" t="s">
        <v>3</v>
      </c>
      <c r="C173" s="9" t="s">
        <v>45</v>
      </c>
      <c r="F173" s="25">
        <f>F171*1000000/F172</f>
        <v>-0.4332561498327594</v>
      </c>
      <c r="G173" s="96">
        <f>G171*1000000/G172</f>
        <v>0.48921828275565282</v>
      </c>
    </row>
    <row r="177" spans="3:3" x14ac:dyDescent="0.25">
      <c r="C177" s="72"/>
    </row>
    <row r="178" spans="3:3" x14ac:dyDescent="0.25">
      <c r="C178" s="72"/>
    </row>
  </sheetData>
  <pageMargins left="0.25" right="0.25" top="0.75" bottom="0.75" header="0.3" footer="0.3"/>
  <pageSetup paperSize="256" scale="10" fitToHeight="0" orientation="portrait" r:id="rId1"/>
  <ignoredErrors>
    <ignoredError sqref="D20 G67 G10 G19:G20 G41 G53:G54 G73:G74 G80 G85 G93 G100 G163 G176 G45:G47 G104 G169:G170 G77:G78 G69:G72 G168 G173:G174 G57:G60 G95 G150 G13:G15 G17 D26 D28 G27 G29 G155:G156 D29:E29 D27:E27 E15 E61 E72 E78 E73 E48 E19:E20 E13 D31 G30:G31 D30:E30 G48:G49 G61:G6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4F064D97E484E9B0861EFDA82657B" ma:contentTypeVersion="14" ma:contentTypeDescription="Een nieuw document maken." ma:contentTypeScope="" ma:versionID="ddd081b10efc4b95853e135fca7fdc7a">
  <xsd:schema xmlns:xsd="http://www.w3.org/2001/XMLSchema" xmlns:xs="http://www.w3.org/2001/XMLSchema" xmlns:p="http://schemas.microsoft.com/office/2006/metadata/properties" xmlns:ns2="e08edb36-42ec-4d7b-b33e-38f73d74cd73" xmlns:ns3="349ccbba-12d6-49db-bdd9-68cdcd1a3368" targetNamespace="http://schemas.microsoft.com/office/2006/metadata/properties" ma:root="true" ma:fieldsID="03d3e253bf74c0e48dc7f762ff1b6cb2" ns2:_="" ns3:_="">
    <xsd:import namespace="e08edb36-42ec-4d7b-b33e-38f73d74cd73"/>
    <xsd:import namespace="349ccbba-12d6-49db-bdd9-68cdcd1a3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db36-42ec-4d7b-b33e-38f73d74c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64b9308-55c8-4015-8ac6-a51aaf5c93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ccbba-12d6-49db-bdd9-68cdcd1a33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124f65-b685-452e-97f6-60855a4edae7}" ma:internalName="TaxCatchAll" ma:showField="CatchAllData" ma:web="349ccbba-12d6-49db-bdd9-68cdcd1a3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9ccbba-12d6-49db-bdd9-68cdcd1a3368">
      <UserInfo>
        <DisplayName>Koomen P. (Petra)</DisplayName>
        <AccountId>31</AccountId>
        <AccountType/>
      </UserInfo>
      <UserInfo>
        <DisplayName>Meulenhof R.A.J.H. van de (Rick)</DisplayName>
        <AccountId>18</AccountId>
        <AccountType/>
      </UserInfo>
      <UserInfo>
        <DisplayName>Bruintjes J.W. (Jan Willem)</DisplayName>
        <AccountId>10</AccountId>
        <AccountType/>
      </UserInfo>
      <UserInfo>
        <DisplayName>Nijkamp D. (Dennis)</DisplayName>
        <AccountId>35</AccountId>
        <AccountType/>
      </UserInfo>
      <UserInfo>
        <DisplayName>Pater R.P. de (Robert)</DisplayName>
        <AccountId>26</AccountId>
        <AccountType/>
      </UserInfo>
      <UserInfo>
        <DisplayName>Warmerdam Y.E.L. (Yvo)</DisplayName>
        <AccountId>21</AccountId>
        <AccountType/>
      </UserInfo>
    </SharedWithUsers>
    <lcf76f155ced4ddcb4097134ff3c332f xmlns="e08edb36-42ec-4d7b-b33e-38f73d74cd73">
      <Terms xmlns="http://schemas.microsoft.com/office/infopath/2007/PartnerControls"/>
    </lcf76f155ced4ddcb4097134ff3c332f>
    <TaxCatchAll xmlns="349ccbba-12d6-49db-bdd9-68cdcd1a33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8DD1DE-D3CE-46D0-81CD-6AAB4BD1A0AF}"/>
</file>

<file path=customXml/itemProps2.xml><?xml version="1.0" encoding="utf-8"?>
<ds:datastoreItem xmlns:ds="http://schemas.openxmlformats.org/officeDocument/2006/customXml" ds:itemID="{30FD20E7-EBDA-41A7-BF04-5ABD8B738F3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a8c6fa8-abe8-451b-84ab-3ef7ed97a9a0"/>
    <ds:schemaRef ds:uri="http://purl.org/dc/elements/1.1/"/>
    <ds:schemaRef ds:uri="http://schemas.microsoft.com/office/2006/metadata/properties"/>
    <ds:schemaRef ds:uri="898d9e7a-080b-4156-8d60-470a5518bf84"/>
    <ds:schemaRef ds:uri="http://schemas.microsoft.com/office/infopath/2007/PartnerControls"/>
    <ds:schemaRef ds:uri="http://www.w3.org/XML/1998/namespace"/>
    <ds:schemaRef ds:uri="http://purl.org/dc/dcmitype/"/>
    <ds:schemaRef ds:uri="349ccbba-12d6-49db-bdd9-68cdcd1a3368"/>
    <ds:schemaRef ds:uri="e08edb36-42ec-4d7b-b33e-38f73d74cd73"/>
  </ds:schemaRefs>
</ds:datastoreItem>
</file>

<file path=customXml/itemProps3.xml><?xml version="1.0" encoding="utf-8"?>
<ds:datastoreItem xmlns:ds="http://schemas.openxmlformats.org/officeDocument/2006/customXml" ds:itemID="{2D368EF0-A661-4F09-B4FB-D6C093BD4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HY 2025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Bruintjes J.W. (Jan Willem)</cp:lastModifiedBy>
  <cp:lastPrinted>2017-08-16T11:38:27Z</cp:lastPrinted>
  <dcterms:created xsi:type="dcterms:W3CDTF">2016-06-20T09:01:04Z</dcterms:created>
  <dcterms:modified xsi:type="dcterms:W3CDTF">2025-08-18T11:41:23Z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0x0101003B74F064D97E484E9B0861EFDA82657B</vt:lpwstr>
  </property>
  <property fmtid="{D5CDD505-2E9C-101B-9397-08002B2CF9AE}" pid="3" name="MediaServiceImageTags">
    <vt:lpwstr/>
  </property>
</Properties>
</file>